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darlan.goes\Desktop\"/>
    </mc:Choice>
  </mc:AlternateContent>
  <bookViews>
    <workbookView xWindow="0" yWindow="0" windowWidth="28800" windowHeight="11535"/>
  </bookViews>
  <sheets>
    <sheet name="TERMO DE ADESÃO" sheetId="1" r:id="rId1"/>
    <sheet name="CONTRATOS" sheetId="2" state="hidden" r:id="rId2"/>
  </sheets>
  <definedNames>
    <definedName name="_ftn1" localSheetId="0">'TERMO DE ADESÃO'!#REF!</definedName>
    <definedName name="_ftnref1" localSheetId="0">'TERMO DE ADESÃO'!$A$22</definedName>
    <definedName name="_xlnm.Print_Area" localSheetId="0">'TERMO DE ADESÃO'!$A$1:$E$92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A22" i="1"/>
  <c r="B22" i="1"/>
  <c r="B14" i="1"/>
  <c r="B13" i="1"/>
  <c r="B12" i="1"/>
  <c r="B11" i="1"/>
  <c r="B10" i="1"/>
  <c r="B9" i="1"/>
  <c r="B8" i="1"/>
  <c r="I82" i="2"/>
  <c r="B44" i="1"/>
  <c r="R6" i="2"/>
  <c r="R5" i="2"/>
  <c r="R4" i="2"/>
  <c r="R3" i="2"/>
  <c r="R2" i="2"/>
  <c r="D82" i="2"/>
  <c r="C82" i="2"/>
  <c r="E3" i="2"/>
  <c r="E4" i="2"/>
  <c r="E6" i="2"/>
  <c r="E8" i="2"/>
  <c r="E9" i="2"/>
  <c r="E10" i="2"/>
  <c r="E11" i="2"/>
  <c r="E14" i="2"/>
  <c r="E16" i="2"/>
  <c r="E17" i="2"/>
  <c r="E18" i="2"/>
  <c r="E19" i="2"/>
  <c r="E21" i="2"/>
  <c r="E24" i="2"/>
  <c r="E25" i="2"/>
  <c r="E26" i="2"/>
  <c r="E27" i="2"/>
  <c r="E28" i="2"/>
  <c r="E29" i="2"/>
  <c r="E31" i="2"/>
  <c r="E37" i="2"/>
  <c r="E38" i="2"/>
  <c r="E39" i="2"/>
  <c r="E41" i="2"/>
  <c r="E42" i="2"/>
  <c r="E44" i="2"/>
  <c r="E48" i="2"/>
  <c r="E50" i="2"/>
  <c r="E51" i="2"/>
  <c r="E52" i="2"/>
  <c r="E53" i="2"/>
  <c r="E2" i="2"/>
  <c r="E81" i="2"/>
  <c r="B81" i="2"/>
  <c r="H81" i="2"/>
  <c r="G81" i="2"/>
  <c r="C81" i="2"/>
  <c r="D81" i="2"/>
  <c r="F28" i="2"/>
  <c r="F11" i="2"/>
  <c r="F81" i="2"/>
  <c r="D23" i="1"/>
  <c r="E23" i="1"/>
  <c r="A23" i="1"/>
  <c r="B23" i="1"/>
  <c r="B83" i="1"/>
  <c r="B75" i="1"/>
  <c r="B62" i="1"/>
  <c r="A61" i="1"/>
  <c r="B46" i="1"/>
  <c r="C64" i="1"/>
</calcChain>
</file>

<file path=xl/sharedStrings.xml><?xml version="1.0" encoding="utf-8"?>
<sst xmlns="http://schemas.openxmlformats.org/spreadsheetml/2006/main" count="215" uniqueCount="191">
  <si>
    <t>ATO DE DESIGNAÇÃO – FISCAL DE CONTRATO CORPORATIVO</t>
  </si>
  <si>
    <t>DADOS DO CONTRATO CORPORATIVO</t>
  </si>
  <si>
    <t>PROCESSO SEGER Nº:</t>
  </si>
  <si>
    <t>CONTRATO Nº:</t>
  </si>
  <si>
    <t>VALOR TOTAL DO CONTRATO:</t>
  </si>
  <si>
    <t>CONTRATADO:</t>
  </si>
  <si>
    <t>CNPJ:</t>
  </si>
  <si>
    <t>VIGÊNCIA:</t>
  </si>
  <si>
    <t>OBJETO:</t>
  </si>
  <si>
    <t>PROCESSO ÓRGÃO N.º:</t>
  </si>
  <si>
    <t>DATA DE PUBLICAÇÃO DO TERMO DE ADESÃO NO DIO:</t>
  </si>
  <si>
    <t>CONTRATO DE</t>
  </si>
  <si>
    <t>DADOS DO PROCESSO NO ÓRGÃO</t>
  </si>
  <si>
    <t>CPF:</t>
  </si>
  <si>
    <t xml:space="preserve">Designação do Fiscal do Contrato </t>
  </si>
  <si>
    <t>Dispõe sobre a designação de Fiscal para assistir e subsidiar a Comissão Gestora/SEGER.</t>
  </si>
  <si>
    <t>Ordenador de Despesas</t>
  </si>
  <si>
    <t>ÓRGÃO:</t>
  </si>
  <si>
    <t>TELEFONE FUNCIONAL:</t>
  </si>
  <si>
    <t>E-MAIL FUNCIONAL:</t>
  </si>
  <si>
    <t>MATRÍCULA:</t>
  </si>
  <si>
    <t>no uso das atribuições conferidas e com respaldo no art. 41 da Portaria SEGER/PGE/SECONT Nº 0049-R/2010, resolve:</t>
  </si>
  <si>
    <t>matrícula nº</t>
  </si>
  <si>
    <t>lotado na (o)</t>
  </si>
  <si>
    <t>Fiscal do Contrato nº</t>
  </si>
  <si>
    <t>CIÊNCIA DO FISCAL DESIGNADOS</t>
  </si>
  <si>
    <t>CIÊNCIA DO SUPLENTE DESIGNADOS</t>
  </si>
  <si>
    <t>ADERES</t>
  </si>
  <si>
    <t>AGERH</t>
  </si>
  <si>
    <t>APEES</t>
  </si>
  <si>
    <t>ARSP</t>
  </si>
  <si>
    <t>CBMES</t>
  </si>
  <si>
    <t>CEASA</t>
  </si>
  <si>
    <t>CETURB</t>
  </si>
  <si>
    <t>DER</t>
  </si>
  <si>
    <t>DETRAN</t>
  </si>
  <si>
    <t>DIO</t>
  </si>
  <si>
    <t>ESESP</t>
  </si>
  <si>
    <t>FAMES</t>
  </si>
  <si>
    <t>FAPES</t>
  </si>
  <si>
    <t>HPM</t>
  </si>
  <si>
    <t>IASES</t>
  </si>
  <si>
    <t>IDAF</t>
  </si>
  <si>
    <t>IEMA</t>
  </si>
  <si>
    <t>IJSN</t>
  </si>
  <si>
    <t>INCAPER</t>
  </si>
  <si>
    <t>IOPES</t>
  </si>
  <si>
    <t>IPAJM</t>
  </si>
  <si>
    <t>IPEM</t>
  </si>
  <si>
    <t>JUCEES</t>
  </si>
  <si>
    <t>PCES</t>
  </si>
  <si>
    <t>PGE</t>
  </si>
  <si>
    <t>PMES</t>
  </si>
  <si>
    <t>PROCON</t>
  </si>
  <si>
    <t>PRODEST</t>
  </si>
  <si>
    <t>RTV</t>
  </si>
  <si>
    <t>SCM</t>
  </si>
  <si>
    <t>SCV</t>
  </si>
  <si>
    <t>SEAG</t>
  </si>
  <si>
    <t>SECOM</t>
  </si>
  <si>
    <t>SECONT</t>
  </si>
  <si>
    <t>SECTI</t>
  </si>
  <si>
    <t>SECULT</t>
  </si>
  <si>
    <t>SEDES</t>
  </si>
  <si>
    <t>SEDH</t>
  </si>
  <si>
    <t>SEDU</t>
  </si>
  <si>
    <t>SEDURB</t>
  </si>
  <si>
    <t>SEFAZ</t>
  </si>
  <si>
    <t>SEG</t>
  </si>
  <si>
    <t>SEGER</t>
  </si>
  <si>
    <t>SEJUS</t>
  </si>
  <si>
    <t>SEP</t>
  </si>
  <si>
    <t>SESA</t>
  </si>
  <si>
    <t>SESP</t>
  </si>
  <si>
    <t>SESPORT</t>
  </si>
  <si>
    <t>SETADES</t>
  </si>
  <si>
    <t>SETUR</t>
  </si>
  <si>
    <t>VG</t>
  </si>
  <si>
    <t>ABASTECIMENTO</t>
  </si>
  <si>
    <t>MANUTENÇÃO</t>
  </si>
  <si>
    <t>TELEFONIA MÓVEL</t>
  </si>
  <si>
    <t>TELEFONIA LDN</t>
  </si>
  <si>
    <t>PASSAGENS AÉREAS</t>
  </si>
  <si>
    <t>SELECIONE O CONTRATO</t>
  </si>
  <si>
    <t>VALOR DO CONTRATO</t>
  </si>
  <si>
    <t>Nº do Contrato</t>
  </si>
  <si>
    <t>018/2017</t>
  </si>
  <si>
    <t>019/2017</t>
  </si>
  <si>
    <t>Empresa</t>
  </si>
  <si>
    <t>TICKET SOLUÇÕES HDFGT S/A</t>
  </si>
  <si>
    <t>CNPJ</t>
  </si>
  <si>
    <t>03.506.307/0001-54</t>
  </si>
  <si>
    <t>VIGÊNCIA</t>
  </si>
  <si>
    <t>OBJETO</t>
  </si>
  <si>
    <t>CONTRATAÇÃO DE EMPRESA ESPECIALIZADA NO GERENCIAMENTO DE TRANSAÇÕES COMERCIAIS COM REDE DE EMPRESA CREDENCIADAS OBJETIVANDO A PRESTAÇÃO DE SERVIÇOS DE MANUTENÇÃO PREVENTIVA E CORRETIVA, COMPREENDEDO A REALIZAÇÃO DE ORÇAMENTO DE MATERIAIS E SERVIÇOS ESPECIALIZADOS DE MANUTENÇÃO, PARA ATENDIMENTO DA FROTA DE VEÍCULOS E EQUIPAMENTOS OPERACIONAIS.</t>
  </si>
  <si>
    <t>PROCESSO</t>
  </si>
  <si>
    <t>LINK CARD ADMINISTRADORA DE BENEFÍCIOS - EPP</t>
  </si>
  <si>
    <t>12.039.966/0001-11</t>
  </si>
  <si>
    <t>PRESTAÇÃO DE SERVIÇO DE GERENCIAMENTO DO ABASTECIMENTO DE COMBUSTÍVEL DOS VEÍUCLOS OFICIAIS E OUTROS EQUIPAMENTOS PERTENCENTES AO GOVERNO DO ESTADO DO ESPÍRITO SANTO, ENVOLVENDO A IMPLANTAÇÃO E OPERAÇÃO DE UM SISTEMA DE GESTÃO DE FROTA INFORMATIZADO, VIA INTERNERT, COM A AQUISIÇÃO DE COMBUSTÍVEIS, LUBRIFICANTES E OUTROS MATERIAIS FORNECIDOS PELA REDE DE POSTOS CREDENCIADOS.</t>
  </si>
  <si>
    <t>SELECIONE O ÓRGÃO</t>
  </si>
  <si>
    <t>NOME:</t>
  </si>
  <si>
    <t>DATA DE AUTUAÇÃO:</t>
  </si>
  <si>
    <t>DADOS DO FISCAL</t>
  </si>
  <si>
    <t>DADOS DO SUPLENTE</t>
  </si>
  <si>
    <t xml:space="preserve"> matrícula nº</t>
  </si>
  <si>
    <t>Lotado na (o)</t>
  </si>
  <si>
    <t>Na ausência do servidor supra designado, fica designado como suplente o Servidor,</t>
  </si>
  <si>
    <t>CIÊNCIA DOS SERVIDORES DESIGNADOS</t>
  </si>
  <si>
    <t xml:space="preserve">Eu, </t>
  </si>
  <si>
    <t>ciente da designação ora atribuída, e das funções que são inerentes em razão da função.</t>
  </si>
  <si>
    <t xml:space="preserve">declaro-me </t>
  </si>
  <si>
    <t xml:space="preserve">Vitória, ES </t>
  </si>
  <si>
    <t>MANUT PEÇAS</t>
  </si>
  <si>
    <t>MANUTENÇÃO TOTAL</t>
  </si>
  <si>
    <t>Tipo</t>
  </si>
  <si>
    <t>VALOR DE ADESÃO</t>
  </si>
  <si>
    <t>VALOR TOTAL</t>
  </si>
  <si>
    <t>PEÇAS</t>
  </si>
  <si>
    <t>SERVIÇOS</t>
  </si>
  <si>
    <t>xxxxxxxxxxxxxx</t>
  </si>
  <si>
    <t>xxxxxxxxxxx</t>
  </si>
  <si>
    <t>SEMOBI</t>
  </si>
  <si>
    <t>SEAMA</t>
  </si>
  <si>
    <t>SESA/SEDE</t>
  </si>
  <si>
    <t>CRE METROPOLITANO</t>
  </si>
  <si>
    <t>CREFES</t>
  </si>
  <si>
    <t>HABF</t>
  </si>
  <si>
    <t>HDS</t>
  </si>
  <si>
    <t>HEAC</t>
  </si>
  <si>
    <t>HEMOES COLATINA</t>
  </si>
  <si>
    <t>HEMOES LINHARES</t>
  </si>
  <si>
    <t xml:space="preserve">HEMOES SÃO MATEUS </t>
  </si>
  <si>
    <t>HEMOES VITÓRIA</t>
  </si>
  <si>
    <t>HIMABA</t>
  </si>
  <si>
    <t>HINSG</t>
  </si>
  <si>
    <t>HJSN</t>
  </si>
  <si>
    <t>HMSA</t>
  </si>
  <si>
    <t>HPF</t>
  </si>
  <si>
    <t>HRAS</t>
  </si>
  <si>
    <t>HDRC</t>
  </si>
  <si>
    <t>HSJC</t>
  </si>
  <si>
    <t>HSL</t>
  </si>
  <si>
    <t>JERONIMO MONTEIRO</t>
  </si>
  <si>
    <t>SRSC</t>
  </si>
  <si>
    <t>SRCI</t>
  </si>
  <si>
    <t>SRSSM</t>
  </si>
  <si>
    <t>TOTAL SOMA</t>
  </si>
  <si>
    <t>TOTAL CONTRATO</t>
  </si>
  <si>
    <t>VALOR ADESÃO</t>
  </si>
  <si>
    <t>012/2017</t>
  </si>
  <si>
    <t>CLARO S/A</t>
  </si>
  <si>
    <t>40.432.544/0001-47</t>
  </si>
  <si>
    <t>002/2017</t>
  </si>
  <si>
    <t>016/2016</t>
  </si>
  <si>
    <t>PAYLESS VIAGENS E TURISMO LDTA</t>
  </si>
  <si>
    <t>39.822.176/0001-64</t>
  </si>
  <si>
    <t>DPE</t>
  </si>
  <si>
    <t>SRSV</t>
  </si>
  <si>
    <t>CAPAAC</t>
  </si>
  <si>
    <t>MANUTE M.O</t>
  </si>
  <si>
    <t>TELEFONIA FIXA</t>
  </si>
  <si>
    <t>021/2017</t>
  </si>
  <si>
    <t>TELEMAR NORTE LESTE S.A.</t>
  </si>
  <si>
    <t>33.000.118/0001-79</t>
  </si>
  <si>
    <t>18/02/2017 A 01/03/2020</t>
  </si>
  <si>
    <t>PRESTAÇÃO DE SERVIÇO DE TELEFONIA MOVEL PESSOAL (SMP) E SERVIÇO DE TELEFONIA FIXA COMUTADA (STFC) NA MODALIDADE LONGA DISTÂNCIA ORIGINADAS DOS TERMINAIS DO SMP.</t>
  </si>
  <si>
    <t>PRESTAÇÃO DE SERVIÇO DE TELEFONIA FIXA COMUTADA (STFC) NA MODALIDADE LONGA DISTÂNCIA ORIGINADAS DE TERMINAIS STFC.</t>
  </si>
  <si>
    <t>PRESTAÇÃO DE SERVIÇOS DE AGENCIAMENTO E FORNECIMENTO DE PASSAGENS AÉREAS, NACIONAIS E INTERNACIONAIS.</t>
  </si>
  <si>
    <t>PRESTAÇÃO DE SERVIÇOS DE TELEFONIA COM O OBJETIVO DE OPERACIONALIZAR A REDE TELEFÔNICA CORPORATIVA DO GOVERNO DO ESTADO DO ESPÍRITO SANTO.</t>
  </si>
  <si>
    <r>
      <t xml:space="preserve">Designar o </t>
    </r>
    <r>
      <rPr>
        <b/>
        <sz val="12"/>
        <color theme="1"/>
        <rFont val="Calibri"/>
        <family val="2"/>
        <scheme val="minor"/>
      </rPr>
      <t>servidor</t>
    </r>
  </si>
  <si>
    <r>
      <t>a)</t>
    </r>
    <r>
      <rPr>
        <b/>
        <sz val="12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anotar de forma organizada, em registro próprio e em ordem cronológica, todas as ocorrências relacionadas com a execução do contrato conforme o disposto nos §§ 1º e 2º do art. 67 da Lei nº 8.666, de 1993;</t>
    </r>
  </si>
  <si>
    <r>
      <t>b)</t>
    </r>
    <r>
      <rPr>
        <b/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conferir o cumprimento do objeto e demais obrigações pactuadas, especialmente o atendimento às especificações atinentes ao objeto e sua garantia, bem como os prazos fixados no contrato, visitando o local onde o contrato esteja sendo executado e registrando os pontos críticos encontrados, inclusive com a produção de provas, datando, assinando e colhendo a assinatura do preposto da contratada para instruir possível procedimento de sanção contratual;</t>
    </r>
  </si>
  <si>
    <r>
      <t>c)</t>
    </r>
    <r>
      <rPr>
        <b/>
        <sz val="12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comunicar à Comissão Gestora do Contrato sobre o descumprimento, pela contratada, de quaisquer das obrigações passíveis de rescisão contratual e/ou aplicação de penalidades;</t>
    </r>
  </si>
  <si>
    <r>
      <t>d)</t>
    </r>
    <r>
      <rPr>
        <b/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exigir que a contratada substitua os produtos/bens que se apresentem defeituosos ou com prazo de validade vencido ou por vencer em curto prazo de tempo e que, por esses motivos, inviabilizem o recebimento definitivo, a guarda ou a utilização pelo contratante;</t>
    </r>
  </si>
  <si>
    <r>
      <t>e)</t>
    </r>
    <r>
      <rPr>
        <b/>
        <sz val="12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comunicar imediatamente à contratada, quando o fornecimento seja de sua obrigação, a escassez de material cuja falta esteja dificultando a execução dos serviços;</t>
    </r>
  </si>
  <si>
    <r>
      <t>f)</t>
    </r>
    <r>
      <rPr>
        <b/>
        <sz val="12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recusar os serviços executados em desacordo com o pactuado e determinar desfazimento, ajustes ou correções;</t>
    </r>
  </si>
  <si>
    <r>
      <t>g)</t>
    </r>
    <r>
      <rPr>
        <b/>
        <sz val="12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Receber, provisória ou definitivamente, o objeto do contrato sob sua responsabilidade, mediante termo circunstanciado ou recibo, assinado pelas partes, de acordo com o art. 73 da Lei n.º 8.666, de 1993, recusando, de logo, objetos que não correspondam ao contratado;</t>
    </r>
  </si>
  <si>
    <r>
      <t>h)</t>
    </r>
    <r>
      <rPr>
        <b/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testar o funcionamento de equipamentos e registrar a conformidade em documento;</t>
    </r>
  </si>
  <si>
    <r>
      <t>i)</t>
    </r>
    <r>
      <rPr>
        <b/>
        <sz val="12"/>
        <color theme="1"/>
        <rFont val="Times New Roman"/>
        <family val="1"/>
      </rPr>
      <t xml:space="preserve">        </t>
    </r>
    <r>
      <rPr>
        <sz val="12"/>
        <color theme="1"/>
        <rFont val="Calibri"/>
        <family val="2"/>
        <scheme val="minor"/>
      </rPr>
      <t>analisar, conferir e atestar as notas fiscais;</t>
    </r>
  </si>
  <si>
    <r>
      <t>j)</t>
    </r>
    <r>
      <rPr>
        <b/>
        <sz val="12"/>
        <color theme="1"/>
        <rFont val="Times New Roman"/>
        <family val="1"/>
      </rPr>
      <t xml:space="preserve">        </t>
    </r>
    <r>
      <rPr>
        <sz val="12"/>
        <color theme="1"/>
        <rFont val="Calibri"/>
        <family val="2"/>
        <scheme val="minor"/>
      </rPr>
      <t>encaminhar a documentação à unidade correspondente para pagamento;</t>
    </r>
  </si>
  <si>
    <r>
      <t>k)</t>
    </r>
    <r>
      <rPr>
        <b/>
        <sz val="12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comunicar à Administração eventual subcontratação da execução, sem previsão editalícia ou sem conhecimento da Administração;</t>
    </r>
  </si>
  <si>
    <t>Secretaria de Estado XXXXXXXXXXXXXXXXXXXXXXXXXXX</t>
  </si>
  <si>
    <t xml:space="preserve"> 
Governo do Estado do Espírito Santo</t>
  </si>
  <si>
    <t>que representará a Secretaria perante o contrato e zelará pela</t>
  </si>
  <si>
    <t>boa execução do objeto pactuado, exercendo as atividades de orientação, fiscalização e controle previstas na Portaria, devendo ainda:</t>
  </si>
  <si>
    <t>27/12/2016 A 26/12/2020</t>
  </si>
  <si>
    <t>20/10/2017 A 19/10/2021</t>
  </si>
  <si>
    <t>01/11/2017 A 31/10/2021</t>
  </si>
  <si>
    <t>18/07/2017 A 17/07/2021</t>
  </si>
  <si>
    <t>01/12/2017 A 30/11/2021</t>
  </si>
  <si>
    <r>
      <t xml:space="preserve">O </t>
    </r>
    <r>
      <rPr>
        <sz val="12"/>
        <color rgb="FFFF0000"/>
        <rFont val="Calibri"/>
        <family val="2"/>
        <scheme val="minor"/>
      </rPr>
      <t xml:space="preserve">Secretário(a) de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</si>
</sst>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dd/mmmm/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/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0" fillId="0" borderId="9" xfId="0" applyNumberFormat="1" applyFont="1" applyBorder="1"/>
    <xf numFmtId="44" fontId="0" fillId="0" borderId="9" xfId="1" applyFont="1" applyBorder="1"/>
    <xf numFmtId="44" fontId="0" fillId="0" borderId="9" xfId="1" applyFont="1" applyBorder="1" applyAlignment="1">
      <alignment horizontal="center"/>
    </xf>
    <xf numFmtId="44" fontId="6" fillId="0" borderId="9" xfId="1" applyFont="1" applyBorder="1"/>
    <xf numFmtId="0" fontId="0" fillId="0" borderId="9" xfId="0" applyBorder="1"/>
    <xf numFmtId="0" fontId="2" fillId="0" borderId="9" xfId="0" applyFont="1" applyBorder="1"/>
    <xf numFmtId="44" fontId="0" fillId="0" borderId="9" xfId="0" applyNumberFormat="1" applyBorder="1"/>
    <xf numFmtId="0" fontId="5" fillId="0" borderId="0" xfId="0" applyFont="1"/>
    <xf numFmtId="0" fontId="6" fillId="0" borderId="9" xfId="0" applyNumberFormat="1" applyFont="1" applyBorder="1"/>
    <xf numFmtId="44" fontId="5" fillId="0" borderId="0" xfId="1" applyFont="1"/>
    <xf numFmtId="44" fontId="0" fillId="0" borderId="0" xfId="0" applyNumberFormat="1"/>
    <xf numFmtId="44" fontId="7" fillId="0" borderId="9" xfId="1" applyFont="1" applyBorder="1" applyAlignment="1">
      <alignment horizontal="center" vertical="center"/>
    </xf>
    <xf numFmtId="44" fontId="6" fillId="0" borderId="9" xfId="1" applyFont="1" applyBorder="1" applyAlignment="1">
      <alignment horizontal="center"/>
    </xf>
    <xf numFmtId="44" fontId="6" fillId="0" borderId="9" xfId="0" applyNumberFormat="1" applyFont="1" applyBorder="1"/>
    <xf numFmtId="44" fontId="6" fillId="0" borderId="0" xfId="1" applyFont="1"/>
    <xf numFmtId="164" fontId="0" fillId="0" borderId="0" xfId="0" applyNumberFormat="1"/>
    <xf numFmtId="14" fontId="0" fillId="0" borderId="3" xfId="0" applyNumberFormat="1" applyBorder="1"/>
    <xf numFmtId="0" fontId="6" fillId="0" borderId="9" xfId="0" applyFont="1" applyBorder="1"/>
    <xf numFmtId="0" fontId="2" fillId="4" borderId="9" xfId="0" applyFont="1" applyFill="1" applyBorder="1"/>
    <xf numFmtId="44" fontId="0" fillId="4" borderId="9" xfId="0" applyNumberFormat="1" applyFill="1" applyBorder="1"/>
    <xf numFmtId="44" fontId="0" fillId="4" borderId="9" xfId="1" applyFont="1" applyFill="1" applyBorder="1"/>
    <xf numFmtId="44" fontId="6" fillId="4" borderId="9" xfId="1" applyFont="1" applyFill="1" applyBorder="1"/>
    <xf numFmtId="0" fontId="0" fillId="5" borderId="3" xfId="0" applyFill="1" applyBorder="1"/>
    <xf numFmtId="44" fontId="0" fillId="5" borderId="3" xfId="0" applyNumberFormat="1" applyFill="1" applyBorder="1"/>
    <xf numFmtId="44" fontId="1" fillId="5" borderId="3" xfId="1" applyFont="1" applyFill="1" applyBorder="1"/>
    <xf numFmtId="0" fontId="5" fillId="2" borderId="0" xfId="0" applyFont="1" applyFill="1"/>
    <xf numFmtId="0" fontId="8" fillId="2" borderId="0" xfId="0" applyFont="1" applyFill="1"/>
    <xf numFmtId="0" fontId="2" fillId="0" borderId="3" xfId="0" applyFont="1" applyBorder="1"/>
    <xf numFmtId="44" fontId="0" fillId="0" borderId="10" xfId="1" applyFont="1" applyBorder="1"/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44" fontId="0" fillId="0" borderId="3" xfId="1" applyFont="1" applyBorder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1" fillId="2" borderId="0" xfId="0" applyFont="1" applyFill="1" applyAlignment="1">
      <alignment horizontal="left" vertical="center" indent="1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/>
    </xf>
    <xf numFmtId="44" fontId="9" fillId="3" borderId="3" xfId="1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/>
    <xf numFmtId="0" fontId="9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justify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center"/>
    </xf>
    <xf numFmtId="165" fontId="11" fillId="2" borderId="0" xfId="0" applyNumberFormat="1" applyFont="1" applyFill="1" applyBorder="1" applyAlignment="1"/>
    <xf numFmtId="0" fontId="9" fillId="2" borderId="0" xfId="0" applyFont="1" applyFill="1" applyBorder="1" applyAlignment="1">
      <alignment horizontal="justify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5" fillId="2" borderId="0" xfId="0" applyFont="1" applyFill="1"/>
    <xf numFmtId="0" fontId="15" fillId="2" borderId="0" xfId="0" applyFont="1" applyFill="1" applyBorder="1"/>
    <xf numFmtId="0" fontId="9" fillId="2" borderId="0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/>
    <xf numFmtId="0" fontId="16" fillId="2" borderId="0" xfId="0" applyFont="1" applyFill="1"/>
    <xf numFmtId="0" fontId="13" fillId="2" borderId="0" xfId="0" applyFont="1" applyFill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44" fontId="9" fillId="3" borderId="7" xfId="1" applyFont="1" applyFill="1" applyBorder="1" applyAlignment="1">
      <alignment horizontal="center" vertical="center"/>
    </xf>
    <xf numFmtId="44" fontId="9" fillId="3" borderId="8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44" fontId="9" fillId="3" borderId="3" xfId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2" fillId="2" borderId="3" xfId="2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wrapText="1"/>
      <protection locked="0"/>
    </xf>
    <xf numFmtId="0" fontId="9" fillId="2" borderId="5" xfId="0" applyFont="1" applyFill="1" applyBorder="1" applyAlignment="1">
      <alignment horizontal="center" vertical="center" wrapText="1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990599</xdr:colOff>
      <xdr:row>0</xdr:row>
      <xdr:rowOff>171449</xdr:rowOff>
    </xdr:from>
    <xdr:to>
      <xdr:col>2</xdr:col>
      <xdr:colOff>752475</xdr:colOff>
      <xdr:row>0</xdr:row>
      <xdr:rowOff>1054824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4" y="171449"/>
          <a:ext cx="838201" cy="88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O96"/>
  <sheetViews>
    <sheetView tabSelected="1" zoomScaleNormal="100" zoomScaleSheetLayoutView="100" workbookViewId="0">
      <selection activeCell="B7" sqref="B7:E7"/>
    </sheetView>
  </sheetViews>
  <sheetFormatPr defaultRowHeight="15.75" x14ac:dyDescent="0.25"/>
  <cols>
    <col min="1" max="1" width="35.28515625" style="42" bestFit="1" customWidth="1"/>
    <col min="2" max="2" width="16.140625" style="42" bestFit="1" customWidth="1"/>
    <col min="3" max="3" width="20.28515625" style="42" bestFit="1" customWidth="1"/>
    <col min="4" max="4" width="17.42578125" style="42" customWidth="1"/>
    <col min="5" max="5" width="24.42578125" style="42" customWidth="1"/>
    <col min="6" max="6" width="0" style="64" hidden="1" customWidth="1"/>
    <col min="7" max="12" width="0" style="35" hidden="1" customWidth="1"/>
    <col min="13" max="15" width="0" style="34" hidden="1" customWidth="1"/>
    <col min="16" max="18" width="0" style="1" hidden="1" customWidth="1"/>
    <col min="19" max="16384" width="9.140625" style="1"/>
  </cols>
  <sheetData>
    <row r="1" spans="1:10" ht="107.25" customHeight="1" x14ac:dyDescent="0.25">
      <c r="A1" s="82" t="s">
        <v>182</v>
      </c>
      <c r="B1" s="82"/>
      <c r="C1" s="82"/>
      <c r="D1" s="82"/>
      <c r="E1" s="82"/>
    </row>
    <row r="2" spans="1:10" ht="23.25" customHeight="1" x14ac:dyDescent="0.25">
      <c r="A2" s="71" t="s">
        <v>181</v>
      </c>
      <c r="B2" s="71"/>
      <c r="C2" s="71"/>
      <c r="D2" s="71"/>
      <c r="E2" s="71"/>
    </row>
    <row r="3" spans="1:10" x14ac:dyDescent="0.25">
      <c r="A3" s="89" t="s">
        <v>0</v>
      </c>
      <c r="B3" s="89"/>
      <c r="C3" s="89"/>
      <c r="D3" s="89"/>
      <c r="E3" s="89"/>
    </row>
    <row r="4" spans="1:10" ht="7.5" customHeight="1" x14ac:dyDescent="0.25">
      <c r="A4" s="41"/>
    </row>
    <row r="5" spans="1:10" x14ac:dyDescent="0.25">
      <c r="A5" s="89" t="s">
        <v>1</v>
      </c>
      <c r="B5" s="89"/>
      <c r="C5" s="89"/>
      <c r="D5" s="89"/>
      <c r="E5" s="89"/>
    </row>
    <row r="6" spans="1:10" ht="7.5" customHeight="1" x14ac:dyDescent="0.25">
      <c r="A6" s="43"/>
    </row>
    <row r="7" spans="1:10" x14ac:dyDescent="0.25">
      <c r="A7" s="44" t="s">
        <v>11</v>
      </c>
      <c r="B7" s="79" t="s">
        <v>83</v>
      </c>
      <c r="C7" s="79"/>
      <c r="D7" s="79"/>
      <c r="E7" s="79"/>
    </row>
    <row r="8" spans="1:10" x14ac:dyDescent="0.25">
      <c r="A8" s="44" t="s">
        <v>3</v>
      </c>
      <c r="B8" s="90" t="str">
        <f>VLOOKUP($B$7,CONTRATOS!$N$1:$X$7,6,FALSE)</f>
        <v>Nº do Contrato</v>
      </c>
      <c r="C8" s="90"/>
      <c r="D8" s="90"/>
      <c r="E8" s="90"/>
    </row>
    <row r="9" spans="1:10" x14ac:dyDescent="0.25">
      <c r="A9" s="44" t="s">
        <v>2</v>
      </c>
      <c r="B9" s="81" t="str">
        <f>VLOOKUP($B$7,CONTRATOS!$N$1:$X$7,11,FALSE)</f>
        <v>PROCESSO</v>
      </c>
      <c r="C9" s="81"/>
      <c r="D9" s="81"/>
      <c r="E9" s="81"/>
    </row>
    <row r="10" spans="1:10" ht="32.25" customHeight="1" x14ac:dyDescent="0.25">
      <c r="A10" s="45" t="s">
        <v>4</v>
      </c>
      <c r="B10" s="91" t="str">
        <f>VLOOKUP($B$7,CONTRATOS!$N$1:$X$7,5,FALSE)</f>
        <v>VALOR DO CONTRATO</v>
      </c>
      <c r="C10" s="91"/>
      <c r="D10" s="91"/>
      <c r="E10" s="91"/>
    </row>
    <row r="11" spans="1:10" x14ac:dyDescent="0.25">
      <c r="A11" s="44" t="s">
        <v>5</v>
      </c>
      <c r="B11" s="81" t="str">
        <f>VLOOKUP($B$7,CONTRATOS!$N$1:$X$7,7,FALSE)</f>
        <v>Empresa</v>
      </c>
      <c r="C11" s="81"/>
      <c r="D11" s="81"/>
      <c r="E11" s="81"/>
    </row>
    <row r="12" spans="1:10" x14ac:dyDescent="0.25">
      <c r="A12" s="44" t="s">
        <v>6</v>
      </c>
      <c r="B12" s="81" t="str">
        <f>VLOOKUP($B$7,CONTRATOS!$N$1:$X$7,8,FALSE)</f>
        <v>CNPJ</v>
      </c>
      <c r="C12" s="81"/>
      <c r="D12" s="81"/>
      <c r="E12" s="81"/>
    </row>
    <row r="13" spans="1:10" x14ac:dyDescent="0.25">
      <c r="A13" s="44" t="s">
        <v>7</v>
      </c>
      <c r="B13" s="81" t="str">
        <f>VLOOKUP($B$7,CONTRATOS!$N$1:$X$7,9,FALSE)</f>
        <v>VIGÊNCIA</v>
      </c>
      <c r="C13" s="81"/>
      <c r="D13" s="81"/>
      <c r="E13" s="81"/>
    </row>
    <row r="14" spans="1:10" ht="15.75" customHeight="1" x14ac:dyDescent="0.25">
      <c r="A14" s="80" t="s">
        <v>8</v>
      </c>
      <c r="B14" s="92" t="str">
        <f>VLOOKUP($B$7,CONTRATOS!$N$1:$X$7,10,FALSE)</f>
        <v>OBJETO</v>
      </c>
      <c r="C14" s="92"/>
      <c r="D14" s="92"/>
      <c r="E14" s="92"/>
    </row>
    <row r="15" spans="1:10" ht="19.5" customHeight="1" x14ac:dyDescent="0.25">
      <c r="A15" s="80"/>
      <c r="B15" s="92"/>
      <c r="C15" s="92"/>
      <c r="D15" s="92"/>
      <c r="E15" s="92"/>
    </row>
    <row r="16" spans="1:10" ht="78" customHeight="1" x14ac:dyDescent="0.25">
      <c r="A16" s="80"/>
      <c r="B16" s="92"/>
      <c r="C16" s="92"/>
      <c r="D16" s="92"/>
      <c r="E16" s="92"/>
      <c r="G16" s="70"/>
      <c r="J16" s="70"/>
    </row>
    <row r="17" spans="1:10" ht="20.25" customHeight="1" x14ac:dyDescent="0.25">
      <c r="A17" s="77" t="s">
        <v>12</v>
      </c>
      <c r="B17" s="77"/>
      <c r="C17" s="77"/>
      <c r="D17" s="77"/>
      <c r="E17" s="77"/>
      <c r="G17" s="70"/>
      <c r="J17" s="70"/>
    </row>
    <row r="18" spans="1:10" x14ac:dyDescent="0.25">
      <c r="A18" s="44" t="s">
        <v>17</v>
      </c>
      <c r="B18" s="79" t="s">
        <v>27</v>
      </c>
      <c r="C18" s="79"/>
      <c r="D18" s="79"/>
      <c r="E18" s="79"/>
      <c r="G18" s="70"/>
      <c r="J18" s="70"/>
    </row>
    <row r="19" spans="1:10" x14ac:dyDescent="0.25">
      <c r="A19" s="44" t="s">
        <v>9</v>
      </c>
      <c r="B19" s="78"/>
      <c r="C19" s="78"/>
      <c r="D19" s="78"/>
      <c r="E19" s="78"/>
      <c r="G19" s="70"/>
      <c r="J19" s="70"/>
    </row>
    <row r="20" spans="1:10" x14ac:dyDescent="0.25">
      <c r="A20" s="44" t="s">
        <v>101</v>
      </c>
      <c r="B20" s="78"/>
      <c r="C20" s="78"/>
      <c r="D20" s="78"/>
      <c r="E20" s="78"/>
      <c r="G20" s="70"/>
      <c r="J20" s="70"/>
    </row>
    <row r="21" spans="1:10" ht="39.75" customHeight="1" x14ac:dyDescent="0.25">
      <c r="A21" s="84" t="s">
        <v>10</v>
      </c>
      <c r="B21" s="85"/>
      <c r="C21" s="86"/>
      <c r="D21" s="86"/>
      <c r="E21" s="86"/>
      <c r="G21" s="70"/>
      <c r="J21" s="70"/>
    </row>
    <row r="22" spans="1:10" x14ac:dyDescent="0.25">
      <c r="A22" s="44" t="str">
        <f>IFERROR(VLOOKUP(B7,CONTRATOS!$N$1:$X$7,2,FALSE),"")</f>
        <v>Tipo</v>
      </c>
      <c r="B22" s="91" t="b">
        <f>IF($B$7=CONTRATOS!N2,VLOOKUP($B$18,CONTRATOS!$A$1:$J$58,2,FALSE),IF($B$7=CONTRATOS!N3,VLOOKUP($B$18,CONTRATOS!$A$1:$J$58,5,FALSE),IF($B$7=CONTRATOS!N4,VLOOKUP($B$18,CONTRATOS!$A$1:$J$58,6,FALSE),IF($B$7=CONTRATOS!N5,VLOOKUP($B$18,CONTRATOS!$A$1:$J$58,7,FALSE),IF($B$7=CONTRATOS!N6,VLOOKUP($B$18,CONTRATOS!$A$1:$J$58,8,FALSE),IF($B$7=CONTRATOS!N7,VLOOKUP($B$18,CONTRATOS!$A$1:$J$58,9,FALSE)))))))</f>
        <v>0</v>
      </c>
      <c r="C22" s="91"/>
      <c r="D22" s="91"/>
      <c r="E22" s="91"/>
      <c r="G22" s="70"/>
      <c r="H22" s="35" t="s">
        <v>117</v>
      </c>
      <c r="J22" s="70"/>
    </row>
    <row r="23" spans="1:10" x14ac:dyDescent="0.25">
      <c r="A23" s="44">
        <f>IFERROR(VLOOKUP(B7,CONTRATOS!$N$1:$X$5,3,FALSE),"")</f>
        <v>0</v>
      </c>
      <c r="B23" s="87" t="str">
        <f>IF(A23=H22,VLOOKUP('TERMO DE ADESÃO'!B18:E18,CONTRATOS!A1:H56,3,FALSE),"")</f>
        <v/>
      </c>
      <c r="C23" s="88"/>
      <c r="D23" s="46">
        <f>IFERROR(VLOOKUP(B7,CONTRATOS!$N$1:$X$5,4,FALSE),"")</f>
        <v>0</v>
      </c>
      <c r="E23" s="47" t="str">
        <f>IF(D23=H23,VLOOKUP(B18,CONTRATOS!A1:H56,4,FALSE),"")</f>
        <v/>
      </c>
      <c r="G23" s="70"/>
      <c r="H23" s="35" t="s">
        <v>118</v>
      </c>
      <c r="J23" s="70"/>
    </row>
    <row r="24" spans="1:10" ht="14.25" customHeight="1" x14ac:dyDescent="0.25">
      <c r="A24" s="48"/>
      <c r="B24" s="48"/>
      <c r="C24" s="48"/>
      <c r="D24" s="48"/>
      <c r="E24" s="48"/>
      <c r="G24" s="70"/>
      <c r="J24" s="70"/>
    </row>
    <row r="25" spans="1:10" x14ac:dyDescent="0.25">
      <c r="A25" s="77" t="s">
        <v>102</v>
      </c>
      <c r="B25" s="77"/>
      <c r="C25" s="77"/>
      <c r="D25" s="77"/>
      <c r="E25" s="77"/>
      <c r="G25" s="70"/>
      <c r="J25" s="70"/>
    </row>
    <row r="26" spans="1:10" x14ac:dyDescent="0.25">
      <c r="A26" s="44" t="s">
        <v>100</v>
      </c>
      <c r="B26" s="78"/>
      <c r="C26" s="78"/>
      <c r="D26" s="78"/>
      <c r="E26" s="78"/>
      <c r="G26" s="70"/>
      <c r="J26" s="70"/>
    </row>
    <row r="27" spans="1:10" x14ac:dyDescent="0.25">
      <c r="A27" s="44" t="s">
        <v>18</v>
      </c>
      <c r="B27" s="78"/>
      <c r="C27" s="78"/>
      <c r="D27" s="78"/>
      <c r="E27" s="78"/>
      <c r="G27" s="70"/>
      <c r="J27" s="70"/>
    </row>
    <row r="28" spans="1:10" x14ac:dyDescent="0.25">
      <c r="A28" s="44" t="s">
        <v>19</v>
      </c>
      <c r="B28" s="93"/>
      <c r="C28" s="78"/>
      <c r="D28" s="78"/>
      <c r="E28" s="78"/>
      <c r="G28" s="70"/>
      <c r="J28" s="70"/>
    </row>
    <row r="29" spans="1:10" x14ac:dyDescent="0.25">
      <c r="A29" s="44" t="s">
        <v>20</v>
      </c>
      <c r="B29" s="78"/>
      <c r="C29" s="78"/>
      <c r="D29" s="78"/>
      <c r="E29" s="78"/>
      <c r="G29" s="70"/>
      <c r="J29" s="70"/>
    </row>
    <row r="30" spans="1:10" x14ac:dyDescent="0.25">
      <c r="A30" s="44" t="s">
        <v>13</v>
      </c>
      <c r="B30" s="78"/>
      <c r="C30" s="78"/>
      <c r="D30" s="78"/>
      <c r="E30" s="78"/>
      <c r="G30" s="70"/>
      <c r="J30" s="70"/>
    </row>
    <row r="31" spans="1:10" ht="9" customHeight="1" x14ac:dyDescent="0.25">
      <c r="A31" s="48"/>
      <c r="B31" s="48"/>
      <c r="C31" s="48"/>
      <c r="D31" s="48"/>
      <c r="E31" s="48"/>
    </row>
    <row r="32" spans="1:10" x14ac:dyDescent="0.25">
      <c r="A32" s="77" t="s">
        <v>103</v>
      </c>
      <c r="B32" s="77"/>
      <c r="C32" s="77"/>
      <c r="D32" s="77"/>
      <c r="E32" s="77"/>
    </row>
    <row r="33" spans="1:6" x14ac:dyDescent="0.25">
      <c r="A33" s="44" t="s">
        <v>100</v>
      </c>
      <c r="B33" s="78"/>
      <c r="C33" s="78"/>
      <c r="D33" s="78"/>
      <c r="E33" s="78"/>
    </row>
    <row r="34" spans="1:6" x14ac:dyDescent="0.25">
      <c r="A34" s="44" t="s">
        <v>18</v>
      </c>
      <c r="B34" s="78"/>
      <c r="C34" s="78"/>
      <c r="D34" s="78"/>
      <c r="E34" s="78"/>
    </row>
    <row r="35" spans="1:6" x14ac:dyDescent="0.25">
      <c r="A35" s="44" t="s">
        <v>19</v>
      </c>
      <c r="B35" s="78"/>
      <c r="C35" s="78"/>
      <c r="D35" s="78"/>
      <c r="E35" s="78"/>
    </row>
    <row r="36" spans="1:6" x14ac:dyDescent="0.25">
      <c r="A36" s="44" t="s">
        <v>20</v>
      </c>
      <c r="B36" s="78"/>
      <c r="C36" s="78"/>
      <c r="D36" s="78"/>
      <c r="E36" s="78"/>
    </row>
    <row r="37" spans="1:6" x14ac:dyDescent="0.25">
      <c r="A37" s="44" t="s">
        <v>13</v>
      </c>
      <c r="B37" s="78"/>
      <c r="C37" s="78"/>
      <c r="D37" s="78"/>
      <c r="E37" s="78"/>
    </row>
    <row r="38" spans="1:6" x14ac:dyDescent="0.25">
      <c r="A38" s="49"/>
      <c r="B38" s="50"/>
      <c r="C38" s="50"/>
      <c r="D38" s="50"/>
      <c r="E38" s="50"/>
    </row>
    <row r="39" spans="1:6" ht="27.75" customHeight="1" x14ac:dyDescent="0.25">
      <c r="A39" s="77" t="s">
        <v>14</v>
      </c>
      <c r="B39" s="77"/>
      <c r="C39" s="77"/>
      <c r="D39" s="77"/>
      <c r="E39" s="77"/>
    </row>
    <row r="40" spans="1:6" ht="33" customHeight="1" x14ac:dyDescent="0.25">
      <c r="C40" s="83" t="s">
        <v>15</v>
      </c>
      <c r="D40" s="83"/>
      <c r="E40" s="83"/>
    </row>
    <row r="41" spans="1:6" ht="27" customHeight="1" x14ac:dyDescent="0.25">
      <c r="A41" s="41"/>
      <c r="B41" s="51"/>
      <c r="F41" s="65"/>
    </row>
    <row r="42" spans="1:6" ht="24.75" customHeight="1" thickBot="1" x14ac:dyDescent="0.3">
      <c r="A42" s="52" t="s">
        <v>190</v>
      </c>
      <c r="B42" s="98" t="s">
        <v>119</v>
      </c>
      <c r="C42" s="98"/>
      <c r="D42" s="98"/>
      <c r="E42" s="98"/>
    </row>
    <row r="43" spans="1:6" ht="27.75" customHeight="1" x14ac:dyDescent="0.25">
      <c r="A43" s="83" t="s">
        <v>21</v>
      </c>
      <c r="B43" s="83"/>
      <c r="C43" s="83"/>
      <c r="D43" s="83"/>
      <c r="E43" s="83"/>
      <c r="F43" s="65"/>
    </row>
    <row r="44" spans="1:6" ht="16.5" thickBot="1" x14ac:dyDescent="0.3">
      <c r="A44" s="52" t="s">
        <v>169</v>
      </c>
      <c r="B44" s="99">
        <f>B26</f>
        <v>0</v>
      </c>
      <c r="C44" s="99"/>
      <c r="D44" s="99"/>
      <c r="E44" s="99"/>
    </row>
    <row r="45" spans="1:6" ht="20.25" customHeight="1" thickBot="1" x14ac:dyDescent="0.3">
      <c r="A45" s="53" t="s">
        <v>22</v>
      </c>
      <c r="B45" s="54">
        <f>B29</f>
        <v>0</v>
      </c>
      <c r="C45" s="55" t="s">
        <v>23</v>
      </c>
      <c r="D45" s="100" t="s">
        <v>120</v>
      </c>
      <c r="E45" s="101"/>
    </row>
    <row r="46" spans="1:6" ht="20.25" customHeight="1" thickBot="1" x14ac:dyDescent="0.3">
      <c r="A46" s="56" t="s">
        <v>24</v>
      </c>
      <c r="B46" s="54" t="str">
        <f>B8</f>
        <v>Nº do Contrato</v>
      </c>
      <c r="C46" s="96" t="s">
        <v>183</v>
      </c>
      <c r="D46" s="96"/>
      <c r="E46" s="96"/>
    </row>
    <row r="47" spans="1:6" ht="18" customHeight="1" x14ac:dyDescent="0.25">
      <c r="A47" s="97" t="s">
        <v>184</v>
      </c>
      <c r="B47" s="97"/>
      <c r="C47" s="97"/>
      <c r="D47" s="97"/>
      <c r="E47" s="97"/>
    </row>
    <row r="48" spans="1:6" ht="23.25" customHeight="1" x14ac:dyDescent="0.25">
      <c r="A48" s="97"/>
      <c r="B48" s="97"/>
      <c r="C48" s="97"/>
      <c r="D48" s="97"/>
      <c r="E48" s="97"/>
    </row>
    <row r="49" spans="1:5" ht="36.75" customHeight="1" x14ac:dyDescent="0.25">
      <c r="A49" s="95" t="s">
        <v>170</v>
      </c>
      <c r="B49" s="95"/>
      <c r="C49" s="95"/>
      <c r="D49" s="95"/>
      <c r="E49" s="95"/>
    </row>
    <row r="50" spans="1:5" ht="69.75" customHeight="1" x14ac:dyDescent="0.25">
      <c r="A50" s="95" t="s">
        <v>171</v>
      </c>
      <c r="B50" s="95"/>
      <c r="C50" s="95"/>
      <c r="D50" s="95"/>
      <c r="E50" s="95"/>
    </row>
    <row r="51" spans="1:5" ht="35.25" customHeight="1" x14ac:dyDescent="0.25">
      <c r="A51" s="95" t="s">
        <v>172</v>
      </c>
      <c r="B51" s="95"/>
      <c r="C51" s="95"/>
      <c r="D51" s="95"/>
      <c r="E51" s="95"/>
    </row>
    <row r="52" spans="1:5" ht="45" customHeight="1" x14ac:dyDescent="0.25">
      <c r="A52" s="95" t="s">
        <v>173</v>
      </c>
      <c r="B52" s="95"/>
      <c r="C52" s="95"/>
      <c r="D52" s="95"/>
      <c r="E52" s="95"/>
    </row>
    <row r="53" spans="1:5" ht="37.5" customHeight="1" x14ac:dyDescent="0.25">
      <c r="A53" s="95" t="s">
        <v>174</v>
      </c>
      <c r="B53" s="95"/>
      <c r="C53" s="95"/>
      <c r="D53" s="95"/>
    </row>
    <row r="54" spans="1:5" ht="34.5" customHeight="1" x14ac:dyDescent="0.25">
      <c r="A54" s="95" t="s">
        <v>175</v>
      </c>
      <c r="B54" s="95"/>
      <c r="C54" s="95"/>
      <c r="D54" s="95"/>
    </row>
    <row r="55" spans="1:5" ht="54.75" customHeight="1" x14ac:dyDescent="0.25">
      <c r="A55" s="95" t="s">
        <v>176</v>
      </c>
      <c r="B55" s="95"/>
      <c r="C55" s="95"/>
      <c r="D55" s="95"/>
    </row>
    <row r="56" spans="1:5" ht="33" customHeight="1" x14ac:dyDescent="0.25">
      <c r="A56" s="95" t="s">
        <v>177</v>
      </c>
      <c r="B56" s="95"/>
      <c r="C56" s="95"/>
      <c r="D56" s="95"/>
    </row>
    <row r="57" spans="1:5" ht="22.5" customHeight="1" x14ac:dyDescent="0.25">
      <c r="A57" s="95" t="s">
        <v>178</v>
      </c>
      <c r="B57" s="95"/>
      <c r="C57" s="95"/>
      <c r="D57" s="95"/>
    </row>
    <row r="58" spans="1:5" ht="18" customHeight="1" x14ac:dyDescent="0.25">
      <c r="A58" s="95" t="s">
        <v>179</v>
      </c>
      <c r="B58" s="95"/>
      <c r="C58" s="95"/>
      <c r="D58" s="95"/>
    </row>
    <row r="59" spans="1:5" ht="26.25" customHeight="1" x14ac:dyDescent="0.25">
      <c r="A59" s="95" t="s">
        <v>180</v>
      </c>
      <c r="B59" s="95"/>
      <c r="C59" s="95"/>
      <c r="D59" s="95"/>
    </row>
    <row r="60" spans="1:5" ht="27.75" customHeight="1" x14ac:dyDescent="0.25">
      <c r="A60" s="83" t="s">
        <v>106</v>
      </c>
      <c r="B60" s="83"/>
      <c r="C60" s="83"/>
      <c r="D60" s="83"/>
      <c r="E60" s="83"/>
    </row>
    <row r="61" spans="1:5" x14ac:dyDescent="0.25">
      <c r="A61" s="103">
        <f>B33</f>
        <v>0</v>
      </c>
      <c r="B61" s="103"/>
      <c r="C61" s="103"/>
      <c r="D61" s="103"/>
      <c r="E61" s="103"/>
    </row>
    <row r="62" spans="1:5" ht="25.5" customHeight="1" x14ac:dyDescent="0.25">
      <c r="A62" s="66" t="s">
        <v>104</v>
      </c>
      <c r="B62" s="67">
        <f>B36</f>
        <v>0</v>
      </c>
      <c r="C62" s="68" t="s">
        <v>105</v>
      </c>
      <c r="D62" s="102" t="s">
        <v>120</v>
      </c>
      <c r="E62" s="102"/>
    </row>
    <row r="63" spans="1:5" x14ac:dyDescent="0.25">
      <c r="A63" s="57"/>
      <c r="B63" s="58"/>
      <c r="C63" s="57"/>
      <c r="D63" s="58"/>
      <c r="E63" s="58"/>
    </row>
    <row r="64" spans="1:5" ht="13.5" customHeight="1" x14ac:dyDescent="0.25">
      <c r="A64" s="51"/>
      <c r="B64" s="59" t="s">
        <v>111</v>
      </c>
      <c r="C64" s="60">
        <f ca="1">TODAY()</f>
        <v>43840</v>
      </c>
      <c r="D64" s="60"/>
      <c r="E64" s="48"/>
    </row>
    <row r="65" spans="1:5" x14ac:dyDescent="0.25">
      <c r="A65" s="61"/>
      <c r="B65" s="50"/>
      <c r="C65" s="50"/>
      <c r="D65" s="50"/>
      <c r="E65" s="49"/>
    </row>
    <row r="66" spans="1:5" ht="10.5" customHeight="1" x14ac:dyDescent="0.25">
      <c r="A66" s="56"/>
    </row>
    <row r="67" spans="1:5" ht="12" customHeight="1" thickBot="1" x14ac:dyDescent="0.3">
      <c r="A67" s="56"/>
      <c r="B67" s="76"/>
      <c r="C67" s="76"/>
      <c r="D67" s="76"/>
    </row>
    <row r="68" spans="1:5" x14ac:dyDescent="0.25">
      <c r="A68" s="56"/>
      <c r="B68" s="94" t="s">
        <v>16</v>
      </c>
      <c r="C68" s="94"/>
      <c r="D68" s="94"/>
    </row>
    <row r="69" spans="1:5" x14ac:dyDescent="0.25">
      <c r="A69" s="56"/>
    </row>
    <row r="70" spans="1:5" x14ac:dyDescent="0.25">
      <c r="A70" s="56"/>
    </row>
    <row r="71" spans="1:5" x14ac:dyDescent="0.25">
      <c r="A71" s="56"/>
    </row>
    <row r="72" spans="1:5" x14ac:dyDescent="0.25">
      <c r="A72" s="56"/>
    </row>
    <row r="73" spans="1:5" x14ac:dyDescent="0.25">
      <c r="A73" s="73" t="s">
        <v>107</v>
      </c>
      <c r="B73" s="73"/>
    </row>
    <row r="74" spans="1:5" x14ac:dyDescent="0.25">
      <c r="A74" s="56"/>
    </row>
    <row r="75" spans="1:5" x14ac:dyDescent="0.25">
      <c r="A75" s="41" t="s">
        <v>108</v>
      </c>
      <c r="B75" s="74">
        <f>B26</f>
        <v>0</v>
      </c>
      <c r="C75" s="74"/>
      <c r="D75" s="74"/>
      <c r="E75" s="42" t="s">
        <v>110</v>
      </c>
    </row>
    <row r="76" spans="1:5" x14ac:dyDescent="0.25">
      <c r="A76" s="75" t="s">
        <v>109</v>
      </c>
      <c r="B76" s="75"/>
      <c r="C76" s="75"/>
      <c r="D76" s="75"/>
    </row>
    <row r="77" spans="1:5" x14ac:dyDescent="0.25">
      <c r="A77" s="62"/>
    </row>
    <row r="78" spans="1:5" ht="16.5" thickBot="1" x14ac:dyDescent="0.3">
      <c r="A78" s="62"/>
      <c r="B78" s="76"/>
      <c r="C78" s="76"/>
      <c r="D78" s="76"/>
    </row>
    <row r="79" spans="1:5" x14ac:dyDescent="0.25">
      <c r="A79" s="72" t="s">
        <v>25</v>
      </c>
      <c r="B79" s="72"/>
      <c r="C79" s="72"/>
      <c r="D79" s="72"/>
      <c r="E79" s="72"/>
    </row>
    <row r="80" spans="1:5" x14ac:dyDescent="0.25">
      <c r="A80" s="56"/>
    </row>
    <row r="81" spans="1:5" x14ac:dyDescent="0.25">
      <c r="A81" s="73" t="s">
        <v>107</v>
      </c>
      <c r="B81" s="73"/>
    </row>
    <row r="82" spans="1:5" x14ac:dyDescent="0.25">
      <c r="A82" s="56"/>
    </row>
    <row r="83" spans="1:5" x14ac:dyDescent="0.25">
      <c r="A83" s="41" t="s">
        <v>108</v>
      </c>
      <c r="B83" s="74">
        <f>B33</f>
        <v>0</v>
      </c>
      <c r="C83" s="74"/>
      <c r="D83" s="74"/>
      <c r="E83" s="42" t="s">
        <v>110</v>
      </c>
    </row>
    <row r="84" spans="1:5" x14ac:dyDescent="0.25">
      <c r="A84" s="75" t="s">
        <v>109</v>
      </c>
      <c r="B84" s="75"/>
      <c r="C84" s="75"/>
      <c r="D84" s="75"/>
    </row>
    <row r="85" spans="1:5" x14ac:dyDescent="0.25">
      <c r="A85" s="62"/>
    </row>
    <row r="86" spans="1:5" ht="16.5" thickBot="1" x14ac:dyDescent="0.3">
      <c r="A86" s="62"/>
      <c r="B86" s="69"/>
      <c r="C86" s="69"/>
      <c r="D86" s="69"/>
    </row>
    <row r="87" spans="1:5" x14ac:dyDescent="0.25">
      <c r="A87" s="72" t="s">
        <v>26</v>
      </c>
      <c r="B87" s="72"/>
      <c r="C87" s="72"/>
      <c r="D87" s="72"/>
      <c r="E87" s="72"/>
    </row>
    <row r="88" spans="1:5" x14ac:dyDescent="0.25">
      <c r="A88" s="56"/>
    </row>
    <row r="89" spans="1:5" x14ac:dyDescent="0.25">
      <c r="A89" s="56"/>
    </row>
    <row r="91" spans="1:5" x14ac:dyDescent="0.25">
      <c r="A91" s="63"/>
    </row>
    <row r="92" spans="1:5" x14ac:dyDescent="0.25">
      <c r="A92" s="63"/>
    </row>
    <row r="95" spans="1:5" x14ac:dyDescent="0.25">
      <c r="A95" s="63"/>
    </row>
    <row r="96" spans="1:5" x14ac:dyDescent="0.25">
      <c r="A96" s="63"/>
    </row>
  </sheetData>
  <sheetProtection algorithmName="SHA-512" hashValue="Ge0ZEyRbvWbWdTSU4CuvzSSI1c+jKyJ6zColp+0lr9pLb8MLJ1SkNcOpW4nFgyKpjdzeG4me1Eq4Ml5EO9PHUw==" saltValue="1Bzupt9zG9nfO0gYTv7zhw==" spinCount="100000" sheet="1" objects="1" scenarios="1"/>
  <mergeCells count="66">
    <mergeCell ref="A73:B73"/>
    <mergeCell ref="C40:E40"/>
    <mergeCell ref="A58:D58"/>
    <mergeCell ref="A59:D59"/>
    <mergeCell ref="C46:E46"/>
    <mergeCell ref="A47:E48"/>
    <mergeCell ref="A49:E49"/>
    <mergeCell ref="A50:E50"/>
    <mergeCell ref="A51:E51"/>
    <mergeCell ref="A43:E43"/>
    <mergeCell ref="B42:E42"/>
    <mergeCell ref="B44:E44"/>
    <mergeCell ref="D45:E45"/>
    <mergeCell ref="A57:D57"/>
    <mergeCell ref="D62:E62"/>
    <mergeCell ref="A61:E61"/>
    <mergeCell ref="B67:D67"/>
    <mergeCell ref="B68:D68"/>
    <mergeCell ref="A52:E52"/>
    <mergeCell ref="A53:D53"/>
    <mergeCell ref="A54:D54"/>
    <mergeCell ref="A55:D55"/>
    <mergeCell ref="A56:D56"/>
    <mergeCell ref="B28:E28"/>
    <mergeCell ref="B29:E29"/>
    <mergeCell ref="B30:E30"/>
    <mergeCell ref="B26:E26"/>
    <mergeCell ref="B27:E27"/>
    <mergeCell ref="A39:E39"/>
    <mergeCell ref="B33:E33"/>
    <mergeCell ref="B34:E34"/>
    <mergeCell ref="B35:E35"/>
    <mergeCell ref="B36:E36"/>
    <mergeCell ref="B37:E37"/>
    <mergeCell ref="A1:E1"/>
    <mergeCell ref="A60:E60"/>
    <mergeCell ref="A21:B21"/>
    <mergeCell ref="C21:E21"/>
    <mergeCell ref="B23:C23"/>
    <mergeCell ref="A3:E3"/>
    <mergeCell ref="B7:E7"/>
    <mergeCell ref="B8:E8"/>
    <mergeCell ref="B9:E9"/>
    <mergeCell ref="B10:E10"/>
    <mergeCell ref="A5:E5"/>
    <mergeCell ref="A32:E32"/>
    <mergeCell ref="B11:E11"/>
    <mergeCell ref="B14:E16"/>
    <mergeCell ref="B22:E22"/>
    <mergeCell ref="A17:E17"/>
    <mergeCell ref="A2:E2"/>
    <mergeCell ref="A79:E79"/>
    <mergeCell ref="A87:E87"/>
    <mergeCell ref="A81:B81"/>
    <mergeCell ref="B83:D83"/>
    <mergeCell ref="A84:D84"/>
    <mergeCell ref="A76:D76"/>
    <mergeCell ref="B75:D75"/>
    <mergeCell ref="B78:D78"/>
    <mergeCell ref="A25:E25"/>
    <mergeCell ref="B19:E19"/>
    <mergeCell ref="B20:E20"/>
    <mergeCell ref="B18:E18"/>
    <mergeCell ref="A14:A16"/>
    <mergeCell ref="B12:E12"/>
    <mergeCell ref="B13:E13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CONTRATOS!$A$1:$A$80</xm:f>
          </x14:formula1>
          <xm:sqref>B18:E18</xm:sqref>
        </x14:dataValidation>
        <x14:dataValidation type="list" allowBlank="1" showInputMessage="1" showErrorMessage="1">
          <x14:formula1>
            <xm:f>CONTRATOS!$N$1:$N$7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X131"/>
  <sheetViews>
    <sheetView zoomScaleNormal="100" workbookViewId="0">
      <pane ySplit="1" topLeftCell="A2" activePane="bottomLeft" state="frozen"/>
      <selection pane="bottomLeft" activeCell="V7" sqref="V7"/>
    </sheetView>
  </sheetViews>
  <sheetFormatPr defaultRowHeight="15" x14ac:dyDescent="0.25"/>
  <cols>
    <col min="1" max="1" width="20.85546875" customWidth="1"/>
    <col min="2" max="4" width="16.42578125" customWidth="1"/>
    <col min="5" max="5" width="20.5703125" customWidth="1"/>
    <col min="6" max="6" width="17.5703125" style="5" customWidth="1"/>
    <col min="7" max="7" width="14.7109375" style="23" customWidth="1"/>
    <col min="8" max="8" width="20.42578125" style="5" customWidth="1"/>
    <col min="9" max="9" width="18" bestFit="1" customWidth="1"/>
    <col min="10" max="10" width="16.42578125" bestFit="1" customWidth="1"/>
    <col min="11" max="11" width="20" bestFit="1" customWidth="1"/>
    <col min="12" max="13" width="15.42578125" bestFit="1" customWidth="1"/>
    <col min="14" max="14" width="23" bestFit="1" customWidth="1"/>
    <col min="15" max="17" width="23" customWidth="1"/>
    <col min="18" max="18" width="20.7109375" bestFit="1" customWidth="1"/>
    <col min="19" max="19" width="14.42578125" bestFit="1" customWidth="1"/>
    <col min="20" max="20" width="46.7109375" bestFit="1" customWidth="1"/>
    <col min="21" max="21" width="18" bestFit="1" customWidth="1"/>
    <col min="22" max="22" width="23" bestFit="1" customWidth="1"/>
    <col min="23" max="23" width="255.7109375" bestFit="1" customWidth="1"/>
    <col min="24" max="24" width="10.28515625" bestFit="1" customWidth="1"/>
  </cols>
  <sheetData>
    <row r="1" spans="1:24" s="4" customFormat="1" x14ac:dyDescent="0.25">
      <c r="A1" s="6" t="s">
        <v>99</v>
      </c>
      <c r="B1" s="7" t="s">
        <v>78</v>
      </c>
      <c r="C1" s="7" t="s">
        <v>112</v>
      </c>
      <c r="D1" s="7" t="s">
        <v>159</v>
      </c>
      <c r="E1" s="7" t="s">
        <v>113</v>
      </c>
      <c r="F1" s="8" t="s">
        <v>80</v>
      </c>
      <c r="G1" s="20" t="s">
        <v>81</v>
      </c>
      <c r="H1" s="8" t="s">
        <v>82</v>
      </c>
      <c r="I1" s="36" t="s">
        <v>160</v>
      </c>
      <c r="J1"/>
      <c r="K1"/>
      <c r="L1"/>
      <c r="M1"/>
      <c r="N1" s="3" t="s">
        <v>83</v>
      </c>
      <c r="O1" s="3" t="s">
        <v>114</v>
      </c>
      <c r="P1" s="3"/>
      <c r="Q1" s="3"/>
      <c r="R1" s="3" t="s">
        <v>84</v>
      </c>
      <c r="S1" s="3" t="s">
        <v>85</v>
      </c>
      <c r="T1" s="38" t="s">
        <v>88</v>
      </c>
      <c r="U1" s="38" t="s">
        <v>90</v>
      </c>
      <c r="V1" s="38" t="s">
        <v>92</v>
      </c>
      <c r="W1" s="38" t="s">
        <v>93</v>
      </c>
      <c r="X1" s="38" t="s">
        <v>95</v>
      </c>
    </row>
    <row r="2" spans="1:24" x14ac:dyDescent="0.25">
      <c r="A2" s="9" t="s">
        <v>27</v>
      </c>
      <c r="B2" s="10">
        <v>129267.81</v>
      </c>
      <c r="C2" s="10">
        <v>9889.4500000000007</v>
      </c>
      <c r="D2" s="10">
        <v>6801.52</v>
      </c>
      <c r="E2" s="10">
        <f>C2+D2</f>
        <v>16690.97</v>
      </c>
      <c r="F2" s="11">
        <v>9467.77</v>
      </c>
      <c r="G2" s="21">
        <v>8212.32</v>
      </c>
      <c r="H2" s="11">
        <v>53754.14</v>
      </c>
      <c r="I2" s="11">
        <v>17914.38</v>
      </c>
      <c r="N2" s="2" t="s">
        <v>78</v>
      </c>
      <c r="O2" s="2" t="s">
        <v>115</v>
      </c>
      <c r="P2" s="2"/>
      <c r="Q2" s="2"/>
      <c r="R2" s="32">
        <f>B82</f>
        <v>66990959.609999999</v>
      </c>
      <c r="S2" s="2" t="s">
        <v>86</v>
      </c>
      <c r="T2" s="2" t="s">
        <v>96</v>
      </c>
      <c r="U2" s="2" t="s">
        <v>97</v>
      </c>
      <c r="V2" s="31" t="s">
        <v>186</v>
      </c>
      <c r="W2" s="2" t="s">
        <v>98</v>
      </c>
      <c r="X2" s="2">
        <v>76053733</v>
      </c>
    </row>
    <row r="3" spans="1:24" x14ac:dyDescent="0.25">
      <c r="A3" s="9" t="s">
        <v>28</v>
      </c>
      <c r="B3" s="10">
        <v>361643.19</v>
      </c>
      <c r="C3" s="10">
        <v>9210.7199999999993</v>
      </c>
      <c r="D3" s="10">
        <v>2299.91</v>
      </c>
      <c r="E3" s="10">
        <f t="shared" ref="E3:E53" si="0">C3+D3</f>
        <v>11510.63</v>
      </c>
      <c r="F3" s="11">
        <v>58520.39</v>
      </c>
      <c r="G3" s="21">
        <v>461.8</v>
      </c>
      <c r="H3" s="11">
        <v>59917.42</v>
      </c>
      <c r="I3" s="11">
        <v>27397.59</v>
      </c>
      <c r="N3" s="2" t="s">
        <v>79</v>
      </c>
      <c r="O3" s="2" t="s">
        <v>116</v>
      </c>
      <c r="P3" s="2" t="s">
        <v>117</v>
      </c>
      <c r="Q3" s="2" t="s">
        <v>118</v>
      </c>
      <c r="R3" s="33">
        <f>E82</f>
        <v>31412566.890000001</v>
      </c>
      <c r="S3" s="2" t="s">
        <v>87</v>
      </c>
      <c r="T3" s="2" t="s">
        <v>89</v>
      </c>
      <c r="U3" s="2" t="s">
        <v>91</v>
      </c>
      <c r="V3" s="31" t="s">
        <v>187</v>
      </c>
      <c r="W3" s="2" t="s">
        <v>94</v>
      </c>
      <c r="X3" s="2">
        <v>70575380</v>
      </c>
    </row>
    <row r="4" spans="1:24" x14ac:dyDescent="0.25">
      <c r="A4" s="9" t="s">
        <v>29</v>
      </c>
      <c r="B4" s="10">
        <v>19460</v>
      </c>
      <c r="C4" s="10">
        <v>8055.74</v>
      </c>
      <c r="D4" s="10">
        <v>2948.51</v>
      </c>
      <c r="E4" s="10">
        <f t="shared" si="0"/>
        <v>11004.25</v>
      </c>
      <c r="F4" s="11">
        <v>21416.28</v>
      </c>
      <c r="G4" s="21">
        <v>1449.44</v>
      </c>
      <c r="H4" s="11">
        <v>5900.43</v>
      </c>
      <c r="I4" s="11">
        <v>33548.28</v>
      </c>
      <c r="N4" s="2" t="s">
        <v>80</v>
      </c>
      <c r="O4" s="2" t="s">
        <v>148</v>
      </c>
      <c r="P4" s="2"/>
      <c r="Q4" s="2"/>
      <c r="R4" s="33">
        <f>F82</f>
        <v>3221606.6</v>
      </c>
      <c r="S4" s="2" t="s">
        <v>149</v>
      </c>
      <c r="T4" s="2" t="s">
        <v>150</v>
      </c>
      <c r="U4" s="2" t="s">
        <v>151</v>
      </c>
      <c r="V4" s="31" t="s">
        <v>188</v>
      </c>
      <c r="W4" s="2" t="s">
        <v>165</v>
      </c>
      <c r="X4" s="2">
        <v>66319641</v>
      </c>
    </row>
    <row r="5" spans="1:24" x14ac:dyDescent="0.25">
      <c r="A5" s="9" t="s">
        <v>30</v>
      </c>
      <c r="B5" s="10">
        <v>123158.36</v>
      </c>
      <c r="C5" s="10"/>
      <c r="D5" s="10"/>
      <c r="E5" s="10"/>
      <c r="F5" s="11">
        <v>20579.36</v>
      </c>
      <c r="G5" s="21">
        <v>571.51</v>
      </c>
      <c r="H5" s="11">
        <v>46627.89</v>
      </c>
      <c r="I5" s="11">
        <v>32328.26</v>
      </c>
      <c r="N5" s="2" t="s">
        <v>81</v>
      </c>
      <c r="O5" s="2" t="s">
        <v>148</v>
      </c>
      <c r="P5" s="2"/>
      <c r="Q5" s="2"/>
      <c r="R5" s="33">
        <f>G82</f>
        <v>743813.57</v>
      </c>
      <c r="S5" s="2" t="s">
        <v>152</v>
      </c>
      <c r="T5" s="2" t="s">
        <v>150</v>
      </c>
      <c r="U5" s="2" t="s">
        <v>151</v>
      </c>
      <c r="V5" s="31" t="s">
        <v>164</v>
      </c>
      <c r="W5" s="2" t="s">
        <v>166</v>
      </c>
      <c r="X5" s="2">
        <v>64666220</v>
      </c>
    </row>
    <row r="6" spans="1:24" x14ac:dyDescent="0.25">
      <c r="A6" s="9" t="s">
        <v>31</v>
      </c>
      <c r="B6" s="10">
        <v>3167925.55</v>
      </c>
      <c r="C6" s="10">
        <v>1617040.35</v>
      </c>
      <c r="D6" s="10">
        <v>1079633.27</v>
      </c>
      <c r="E6" s="10">
        <f t="shared" si="0"/>
        <v>2696673.62</v>
      </c>
      <c r="F6" s="11">
        <v>88074.19</v>
      </c>
      <c r="G6" s="21">
        <v>7165.22</v>
      </c>
      <c r="H6" s="11">
        <v>151072</v>
      </c>
      <c r="I6" s="11">
        <v>235183.03</v>
      </c>
      <c r="N6" s="2" t="s">
        <v>82</v>
      </c>
      <c r="O6" s="2" t="s">
        <v>115</v>
      </c>
      <c r="P6" s="2"/>
      <c r="Q6" s="2"/>
      <c r="R6" s="33">
        <f>H82</f>
        <v>9156297.0099999979</v>
      </c>
      <c r="S6" s="2" t="s">
        <v>153</v>
      </c>
      <c r="T6" s="2" t="s">
        <v>154</v>
      </c>
      <c r="U6" s="2" t="s">
        <v>155</v>
      </c>
      <c r="V6" s="25" t="s">
        <v>185</v>
      </c>
      <c r="W6" s="2" t="s">
        <v>167</v>
      </c>
      <c r="X6" s="2">
        <v>74953974</v>
      </c>
    </row>
    <row r="7" spans="1:24" x14ac:dyDescent="0.25">
      <c r="A7" s="9" t="s">
        <v>32</v>
      </c>
      <c r="B7" s="10">
        <v>93795.99</v>
      </c>
      <c r="C7" s="10"/>
      <c r="D7" s="10"/>
      <c r="E7" s="10"/>
      <c r="F7" s="11">
        <v>11185.02</v>
      </c>
      <c r="G7" s="21"/>
      <c r="H7" s="11">
        <v>19039.89</v>
      </c>
      <c r="I7" s="11">
        <v>78951.41</v>
      </c>
      <c r="N7" s="39" t="s">
        <v>160</v>
      </c>
      <c r="O7" s="39" t="s">
        <v>115</v>
      </c>
      <c r="P7" s="2"/>
      <c r="Q7" s="2"/>
      <c r="R7" s="40">
        <v>10352015.939999999</v>
      </c>
      <c r="S7" s="39" t="s">
        <v>161</v>
      </c>
      <c r="T7" s="39" t="s">
        <v>162</v>
      </c>
      <c r="U7" s="39" t="s">
        <v>163</v>
      </c>
      <c r="V7" s="31" t="s">
        <v>189</v>
      </c>
      <c r="W7" s="39" t="s">
        <v>168</v>
      </c>
      <c r="X7" s="39">
        <v>74843877</v>
      </c>
    </row>
    <row r="8" spans="1:24" x14ac:dyDescent="0.25">
      <c r="A8" s="9" t="s">
        <v>33</v>
      </c>
      <c r="B8" s="10">
        <v>165393.78</v>
      </c>
      <c r="C8" s="10">
        <v>64519.22</v>
      </c>
      <c r="D8" s="10">
        <v>40873.129999999997</v>
      </c>
      <c r="E8" s="10">
        <f t="shared" si="0"/>
        <v>105392.35</v>
      </c>
      <c r="F8" s="11">
        <v>48527.38</v>
      </c>
      <c r="G8" s="21">
        <v>1072.3800000000001</v>
      </c>
      <c r="H8" s="11">
        <v>52711.85</v>
      </c>
      <c r="I8" s="37">
        <v>57747.74</v>
      </c>
    </row>
    <row r="9" spans="1:24" x14ac:dyDescent="0.25">
      <c r="A9" s="9" t="s">
        <v>34</v>
      </c>
      <c r="B9" s="10">
        <v>460448.73</v>
      </c>
      <c r="C9" s="10">
        <v>15672.76</v>
      </c>
      <c r="D9" s="12">
        <v>17097.18</v>
      </c>
      <c r="E9" s="10">
        <f t="shared" si="0"/>
        <v>32769.94</v>
      </c>
      <c r="F9" s="11">
        <v>22699.51</v>
      </c>
      <c r="G9" s="21">
        <v>3904.05</v>
      </c>
      <c r="H9" s="11">
        <v>42350.400000000001</v>
      </c>
      <c r="I9" s="11">
        <v>93580.06</v>
      </c>
    </row>
    <row r="10" spans="1:24" x14ac:dyDescent="0.25">
      <c r="A10" s="9" t="s">
        <v>156</v>
      </c>
      <c r="B10" s="10">
        <v>294634.17</v>
      </c>
      <c r="C10" s="10">
        <v>70722.789999999994</v>
      </c>
      <c r="D10" s="12">
        <v>54653.4</v>
      </c>
      <c r="E10" s="10">
        <f t="shared" si="0"/>
        <v>125376.19</v>
      </c>
      <c r="F10" s="11">
        <v>14987.53</v>
      </c>
      <c r="G10" s="21">
        <v>4160</v>
      </c>
      <c r="H10" s="11">
        <v>51649.7</v>
      </c>
      <c r="I10" s="11">
        <v>807026.77</v>
      </c>
    </row>
    <row r="11" spans="1:24" x14ac:dyDescent="0.25">
      <c r="A11" s="9" t="s">
        <v>35</v>
      </c>
      <c r="B11" s="10">
        <v>610212</v>
      </c>
      <c r="C11" s="10">
        <v>190840.84</v>
      </c>
      <c r="D11" s="12">
        <v>131921.96</v>
      </c>
      <c r="E11" s="10">
        <f t="shared" si="0"/>
        <v>322762.8</v>
      </c>
      <c r="F11" s="11">
        <f>202770.91+215628.48</f>
        <v>418399.39</v>
      </c>
      <c r="G11" s="21">
        <v>86760.16</v>
      </c>
      <c r="H11" s="11">
        <v>65338.74</v>
      </c>
      <c r="I11" s="11">
        <v>886579.06</v>
      </c>
    </row>
    <row r="12" spans="1:24" x14ac:dyDescent="0.25">
      <c r="A12" s="9" t="s">
        <v>36</v>
      </c>
      <c r="B12" s="10">
        <v>39559.730000000003</v>
      </c>
      <c r="C12" s="10"/>
      <c r="D12" s="10"/>
      <c r="E12" s="10"/>
      <c r="F12" s="11">
        <v>19312.34</v>
      </c>
      <c r="G12" s="21">
        <v>396.66</v>
      </c>
      <c r="H12" s="11">
        <v>8642.34</v>
      </c>
      <c r="I12" s="11">
        <v>26835.47</v>
      </c>
    </row>
    <row r="13" spans="1:24" x14ac:dyDescent="0.25">
      <c r="A13" s="9" t="s">
        <v>37</v>
      </c>
      <c r="B13" s="10">
        <v>59328.14</v>
      </c>
      <c r="C13" s="12"/>
      <c r="D13" s="10"/>
      <c r="E13" s="10"/>
      <c r="F13" s="11">
        <v>7452.49</v>
      </c>
      <c r="G13" s="21">
        <v>1365.6</v>
      </c>
      <c r="H13" s="11">
        <v>16243.61</v>
      </c>
      <c r="I13" s="11">
        <v>25765.65</v>
      </c>
    </row>
    <row r="14" spans="1:24" x14ac:dyDescent="0.25">
      <c r="A14" s="9" t="s">
        <v>38</v>
      </c>
      <c r="B14" s="10">
        <v>25201.32</v>
      </c>
      <c r="C14" s="12">
        <v>17000</v>
      </c>
      <c r="D14" s="10">
        <v>11900</v>
      </c>
      <c r="E14" s="10">
        <f t="shared" si="0"/>
        <v>28900</v>
      </c>
      <c r="F14" s="11">
        <v>12297.81</v>
      </c>
      <c r="G14" s="21">
        <v>265.88</v>
      </c>
      <c r="H14" s="11">
        <v>60034.36</v>
      </c>
      <c r="I14" s="11">
        <v>20769.080000000002</v>
      </c>
    </row>
    <row r="15" spans="1:24" x14ac:dyDescent="0.25">
      <c r="A15" s="9" t="s">
        <v>39</v>
      </c>
      <c r="B15" s="10">
        <v>37407.589999999997</v>
      </c>
      <c r="C15" s="12"/>
      <c r="D15" s="10"/>
      <c r="E15" s="10"/>
      <c r="F15" s="11">
        <v>20146.82</v>
      </c>
      <c r="G15" s="21">
        <v>6213.44</v>
      </c>
      <c r="H15" s="11">
        <v>70212.800000000003</v>
      </c>
      <c r="I15" s="11">
        <v>26547.59</v>
      </c>
    </row>
    <row r="16" spans="1:24" x14ac:dyDescent="0.25">
      <c r="A16" s="9" t="s">
        <v>40</v>
      </c>
      <c r="B16" s="10">
        <v>85945.41</v>
      </c>
      <c r="C16" s="12">
        <v>50984.19</v>
      </c>
      <c r="D16" s="12">
        <v>34662.410000000003</v>
      </c>
      <c r="E16" s="10">
        <f t="shared" si="0"/>
        <v>85646.6</v>
      </c>
      <c r="F16" s="11">
        <v>5978.4</v>
      </c>
      <c r="G16" s="21">
        <v>3314.8</v>
      </c>
      <c r="H16" s="11">
        <v>6126.38</v>
      </c>
      <c r="I16" s="11">
        <v>30120.45</v>
      </c>
    </row>
    <row r="17" spans="1:14" x14ac:dyDescent="0.25">
      <c r="A17" s="9" t="s">
        <v>41</v>
      </c>
      <c r="B17" s="10">
        <v>1245080.1399999999</v>
      </c>
      <c r="C17" s="12">
        <v>17000</v>
      </c>
      <c r="D17" s="12">
        <v>8500</v>
      </c>
      <c r="E17" s="10">
        <f t="shared" si="0"/>
        <v>25500</v>
      </c>
      <c r="F17" s="11">
        <v>48298.1</v>
      </c>
      <c r="G17" s="21">
        <v>5538.56</v>
      </c>
      <c r="H17" s="11">
        <v>35712.699999999997</v>
      </c>
      <c r="I17" s="11">
        <v>209754.44</v>
      </c>
    </row>
    <row r="18" spans="1:14" x14ac:dyDescent="0.25">
      <c r="A18" s="9" t="s">
        <v>42</v>
      </c>
      <c r="B18" s="10">
        <v>1514243.61</v>
      </c>
      <c r="C18" s="12">
        <v>620822.16</v>
      </c>
      <c r="D18" s="12">
        <v>676873.77</v>
      </c>
      <c r="E18" s="10">
        <f t="shared" si="0"/>
        <v>1297695.9300000002</v>
      </c>
      <c r="F18" s="11">
        <v>29600.2</v>
      </c>
      <c r="G18" s="21">
        <v>37440</v>
      </c>
      <c r="H18" s="11">
        <v>59005.15</v>
      </c>
      <c r="I18" s="11">
        <v>454218.87</v>
      </c>
    </row>
    <row r="19" spans="1:14" x14ac:dyDescent="0.25">
      <c r="A19" s="9" t="s">
        <v>43</v>
      </c>
      <c r="B19" s="10">
        <v>787653.79</v>
      </c>
      <c r="C19" s="10">
        <v>274800</v>
      </c>
      <c r="D19" s="12">
        <v>173700</v>
      </c>
      <c r="E19" s="10">
        <f t="shared" si="0"/>
        <v>448500</v>
      </c>
      <c r="F19" s="11">
        <v>63705.5</v>
      </c>
      <c r="G19" s="21">
        <v>7008.26</v>
      </c>
      <c r="H19" s="11">
        <v>123355.59</v>
      </c>
      <c r="I19" s="11">
        <v>78217.990000000005</v>
      </c>
    </row>
    <row r="20" spans="1:14" x14ac:dyDescent="0.25">
      <c r="A20" s="9" t="s">
        <v>44</v>
      </c>
      <c r="B20" s="10">
        <v>23122.87</v>
      </c>
      <c r="C20" s="10"/>
      <c r="D20" s="12"/>
      <c r="E20" s="10"/>
      <c r="F20" s="11">
        <v>7612.54</v>
      </c>
      <c r="G20" s="21">
        <v>808.16</v>
      </c>
      <c r="H20" s="11">
        <v>30035.200000000001</v>
      </c>
      <c r="I20" s="11">
        <v>65689.789999999994</v>
      </c>
    </row>
    <row r="21" spans="1:14" x14ac:dyDescent="0.25">
      <c r="A21" s="9" t="s">
        <v>45</v>
      </c>
      <c r="B21" s="10">
        <v>1568078.33</v>
      </c>
      <c r="C21" s="10">
        <v>643649.15</v>
      </c>
      <c r="D21" s="12">
        <v>846999.36</v>
      </c>
      <c r="E21" s="10">
        <f t="shared" si="0"/>
        <v>1490648.51</v>
      </c>
      <c r="F21" s="11">
        <v>22158.67</v>
      </c>
      <c r="G21" s="21">
        <v>35634.800000000003</v>
      </c>
      <c r="H21" s="11">
        <v>79593.61</v>
      </c>
      <c r="I21" s="11">
        <v>371288.9</v>
      </c>
    </row>
    <row r="22" spans="1:14" x14ac:dyDescent="0.25">
      <c r="A22" s="9" t="s">
        <v>46</v>
      </c>
      <c r="B22" s="10">
        <v>140910.39999999999</v>
      </c>
      <c r="C22" s="10"/>
      <c r="D22" s="10"/>
      <c r="E22" s="10"/>
      <c r="F22" s="11">
        <v>15084.14</v>
      </c>
      <c r="G22" s="21">
        <v>631.19000000000005</v>
      </c>
      <c r="H22" s="11">
        <v>30115.200000000001</v>
      </c>
      <c r="I22" s="11">
        <v>52886.94</v>
      </c>
    </row>
    <row r="23" spans="1:14" x14ac:dyDescent="0.25">
      <c r="A23" s="9" t="s">
        <v>47</v>
      </c>
      <c r="B23" s="10">
        <v>28572.22</v>
      </c>
      <c r="C23" s="10"/>
      <c r="D23" s="10"/>
      <c r="E23" s="10"/>
      <c r="F23" s="11">
        <v>13987.37</v>
      </c>
      <c r="G23" s="21">
        <v>2400</v>
      </c>
      <c r="H23" s="11">
        <v>45534.44</v>
      </c>
      <c r="I23" s="11">
        <v>87632.16</v>
      </c>
      <c r="J23" s="19"/>
      <c r="N23" s="19"/>
    </row>
    <row r="24" spans="1:14" x14ac:dyDescent="0.25">
      <c r="A24" s="9" t="s">
        <v>48</v>
      </c>
      <c r="B24" s="10">
        <v>403867.8</v>
      </c>
      <c r="C24" s="10">
        <v>49931.45</v>
      </c>
      <c r="D24" s="10">
        <v>30136.29</v>
      </c>
      <c r="E24" s="10">
        <f t="shared" si="0"/>
        <v>80067.739999999991</v>
      </c>
      <c r="F24" s="11">
        <v>42378.09</v>
      </c>
      <c r="G24" s="21">
        <v>1899.08</v>
      </c>
      <c r="H24" s="11">
        <v>49870.76</v>
      </c>
      <c r="I24" s="11">
        <v>36167.019999999997</v>
      </c>
    </row>
    <row r="25" spans="1:14" x14ac:dyDescent="0.25">
      <c r="A25" s="9" t="s">
        <v>49</v>
      </c>
      <c r="B25" s="10">
        <v>13862.63</v>
      </c>
      <c r="C25" s="10">
        <v>3910</v>
      </c>
      <c r="D25" s="10">
        <v>2975</v>
      </c>
      <c r="E25" s="10">
        <f t="shared" si="0"/>
        <v>6885</v>
      </c>
      <c r="F25" s="11">
        <v>11480.53</v>
      </c>
      <c r="G25" s="21">
        <v>2725.44</v>
      </c>
      <c r="H25" s="11">
        <v>50340.800000000003</v>
      </c>
      <c r="I25" s="11">
        <v>89369.67</v>
      </c>
    </row>
    <row r="26" spans="1:14" x14ac:dyDescent="0.25">
      <c r="A26" s="9" t="s">
        <v>50</v>
      </c>
      <c r="B26" s="10">
        <v>10328552.26</v>
      </c>
      <c r="C26" s="10">
        <v>2172152.87</v>
      </c>
      <c r="D26" s="10">
        <v>1673018.71</v>
      </c>
      <c r="E26" s="10">
        <f t="shared" si="0"/>
        <v>3845171.58</v>
      </c>
      <c r="F26" s="11">
        <v>186997.82</v>
      </c>
      <c r="G26" s="21">
        <v>94600</v>
      </c>
      <c r="H26" s="11">
        <v>32949.31</v>
      </c>
      <c r="I26" s="11">
        <v>574859.46</v>
      </c>
    </row>
    <row r="27" spans="1:14" x14ac:dyDescent="0.25">
      <c r="A27" s="9" t="s">
        <v>51</v>
      </c>
      <c r="B27" s="10">
        <v>167195.72</v>
      </c>
      <c r="C27" s="10">
        <v>21981.14</v>
      </c>
      <c r="D27" s="10">
        <v>21633.59</v>
      </c>
      <c r="E27" s="10">
        <f t="shared" si="0"/>
        <v>43614.729999999996</v>
      </c>
      <c r="F27" s="11">
        <v>92089.48</v>
      </c>
      <c r="G27" s="21">
        <v>2576.6799999999998</v>
      </c>
      <c r="H27" s="11">
        <v>130864</v>
      </c>
      <c r="I27" s="11">
        <v>73154.63</v>
      </c>
    </row>
    <row r="28" spans="1:14" x14ac:dyDescent="0.25">
      <c r="A28" s="9" t="s">
        <v>52</v>
      </c>
      <c r="B28" s="10">
        <v>30842835.190000001</v>
      </c>
      <c r="C28" s="10">
        <v>7541014.4299999997</v>
      </c>
      <c r="D28" s="10">
        <v>5348915.4800000004</v>
      </c>
      <c r="E28" s="10">
        <f t="shared" si="0"/>
        <v>12889929.91</v>
      </c>
      <c r="F28" s="11">
        <f>630978.04-215628.48</f>
        <v>415349.56000000006</v>
      </c>
      <c r="G28" s="21">
        <v>83451.740000000005</v>
      </c>
      <c r="H28" s="11">
        <v>102948.45</v>
      </c>
      <c r="I28" s="11">
        <v>1003457.97</v>
      </c>
    </row>
    <row r="29" spans="1:14" x14ac:dyDescent="0.25">
      <c r="A29" s="9" t="s">
        <v>53</v>
      </c>
      <c r="B29" s="10">
        <v>59922.96</v>
      </c>
      <c r="C29" s="10">
        <v>26987.81</v>
      </c>
      <c r="D29" s="10">
        <v>17400</v>
      </c>
      <c r="E29" s="10">
        <f t="shared" si="0"/>
        <v>44387.81</v>
      </c>
      <c r="F29" s="11">
        <v>13929.72</v>
      </c>
      <c r="G29" s="21">
        <v>2933.65</v>
      </c>
      <c r="H29" s="11">
        <v>27096</v>
      </c>
      <c r="I29" s="11">
        <v>62354.37</v>
      </c>
      <c r="J29" s="19"/>
    </row>
    <row r="30" spans="1:14" x14ac:dyDescent="0.25">
      <c r="A30" s="9" t="s">
        <v>54</v>
      </c>
      <c r="B30" s="10">
        <v>32541.9</v>
      </c>
      <c r="C30" s="10"/>
      <c r="D30" s="10"/>
      <c r="E30" s="10"/>
      <c r="F30" s="11">
        <v>32751.41</v>
      </c>
      <c r="G30" s="21">
        <v>3549.32</v>
      </c>
      <c r="H30" s="11">
        <v>53159.44</v>
      </c>
      <c r="I30" s="11">
        <v>72794.559999999998</v>
      </c>
    </row>
    <row r="31" spans="1:14" x14ac:dyDescent="0.25">
      <c r="A31" s="9" t="s">
        <v>55</v>
      </c>
      <c r="B31" s="10">
        <v>120284.22</v>
      </c>
      <c r="C31" s="10">
        <v>4250</v>
      </c>
      <c r="D31" s="10">
        <v>1884.16</v>
      </c>
      <c r="E31" s="10">
        <f t="shared" si="0"/>
        <v>6134.16</v>
      </c>
      <c r="F31" s="11">
        <v>21269.78</v>
      </c>
      <c r="G31" s="21">
        <v>1408.8</v>
      </c>
      <c r="H31" s="11">
        <v>11719.14</v>
      </c>
      <c r="I31" s="11">
        <v>83989.37</v>
      </c>
    </row>
    <row r="32" spans="1:14" x14ac:dyDescent="0.25">
      <c r="A32" s="9" t="s">
        <v>56</v>
      </c>
      <c r="B32" s="10">
        <v>895938.9</v>
      </c>
      <c r="C32" s="10"/>
      <c r="D32" s="10"/>
      <c r="E32" s="10"/>
      <c r="F32" s="11">
        <v>54666.22</v>
      </c>
      <c r="G32" s="21">
        <v>1150.07</v>
      </c>
      <c r="H32" s="11">
        <v>218226.8</v>
      </c>
      <c r="I32" s="11">
        <v>25414.77</v>
      </c>
    </row>
    <row r="33" spans="1:10" x14ac:dyDescent="0.25">
      <c r="A33" s="9" t="s">
        <v>57</v>
      </c>
      <c r="B33" s="10">
        <v>87378.33</v>
      </c>
      <c r="C33" s="10"/>
      <c r="D33" s="10"/>
      <c r="E33" s="10"/>
      <c r="F33" s="11">
        <v>14767.78</v>
      </c>
      <c r="G33" s="21">
        <v>10592.8</v>
      </c>
      <c r="H33" s="11">
        <v>130324</v>
      </c>
      <c r="I33" s="11">
        <v>22196.98</v>
      </c>
    </row>
    <row r="34" spans="1:10" x14ac:dyDescent="0.25">
      <c r="A34" s="9" t="s">
        <v>122</v>
      </c>
      <c r="B34" s="10"/>
      <c r="C34" s="10"/>
      <c r="D34" s="10"/>
      <c r="E34" s="10"/>
      <c r="F34" s="11">
        <v>13403.38</v>
      </c>
      <c r="G34" s="21"/>
      <c r="H34" s="11">
        <v>73417.259999999995</v>
      </c>
      <c r="I34" s="11"/>
    </row>
    <row r="35" spans="1:10" x14ac:dyDescent="0.25">
      <c r="A35" s="9" t="s">
        <v>58</v>
      </c>
      <c r="B35" s="10">
        <v>322256.11</v>
      </c>
      <c r="C35" s="10"/>
      <c r="D35" s="10"/>
      <c r="E35" s="10"/>
      <c r="F35" s="11">
        <v>30401.439999999999</v>
      </c>
      <c r="G35" s="21">
        <v>3561.89</v>
      </c>
      <c r="H35" s="11">
        <v>58408</v>
      </c>
      <c r="I35" s="11">
        <v>46766.42</v>
      </c>
    </row>
    <row r="36" spans="1:10" x14ac:dyDescent="0.25">
      <c r="A36" s="9" t="s">
        <v>59</v>
      </c>
      <c r="B36" s="10">
        <v>175066.12</v>
      </c>
      <c r="C36" s="10"/>
      <c r="D36" s="10"/>
      <c r="E36" s="10"/>
      <c r="F36" s="11">
        <v>26104.720000000001</v>
      </c>
      <c r="G36" s="21">
        <v>1072</v>
      </c>
      <c r="H36" s="11">
        <v>46747.98</v>
      </c>
      <c r="I36" s="11">
        <v>30204.69</v>
      </c>
    </row>
    <row r="37" spans="1:10" x14ac:dyDescent="0.25">
      <c r="A37" s="9" t="s">
        <v>60</v>
      </c>
      <c r="B37" s="10">
        <v>75192</v>
      </c>
      <c r="C37" s="10">
        <v>23362.63</v>
      </c>
      <c r="D37" s="10">
        <v>16597.61</v>
      </c>
      <c r="E37" s="10">
        <f t="shared" si="0"/>
        <v>39960.240000000005</v>
      </c>
      <c r="F37" s="11">
        <v>30140.720000000001</v>
      </c>
      <c r="G37" s="21">
        <v>1519.86</v>
      </c>
      <c r="H37" s="11">
        <v>39814.82</v>
      </c>
      <c r="I37" s="11">
        <v>17507.98</v>
      </c>
    </row>
    <row r="38" spans="1:10" x14ac:dyDescent="0.25">
      <c r="A38" s="9" t="s">
        <v>61</v>
      </c>
      <c r="B38" s="10">
        <v>94160</v>
      </c>
      <c r="C38" s="10">
        <v>5000</v>
      </c>
      <c r="D38" s="10">
        <v>5000</v>
      </c>
      <c r="E38" s="10">
        <f t="shared" si="0"/>
        <v>10000</v>
      </c>
      <c r="F38" s="11">
        <v>13930.61</v>
      </c>
      <c r="G38" s="21">
        <v>6840</v>
      </c>
      <c r="H38" s="11">
        <v>102124.26</v>
      </c>
      <c r="I38" s="11">
        <v>27577.19</v>
      </c>
    </row>
    <row r="39" spans="1:10" x14ac:dyDescent="0.25">
      <c r="A39" s="9" t="s">
        <v>62</v>
      </c>
      <c r="B39" s="10">
        <v>132129.1</v>
      </c>
      <c r="C39" s="10">
        <v>34000</v>
      </c>
      <c r="D39" s="10">
        <v>13600</v>
      </c>
      <c r="E39" s="10">
        <f t="shared" si="0"/>
        <v>47600</v>
      </c>
      <c r="F39" s="11">
        <v>36900.32</v>
      </c>
      <c r="G39" s="21">
        <v>4739.3599999999997</v>
      </c>
      <c r="H39" s="11">
        <v>133272.48000000001</v>
      </c>
      <c r="I39" s="11">
        <v>64676.12</v>
      </c>
    </row>
    <row r="40" spans="1:10" x14ac:dyDescent="0.25">
      <c r="A40" s="9" t="s">
        <v>63</v>
      </c>
      <c r="B40" s="10">
        <v>86453.87</v>
      </c>
      <c r="C40" s="12"/>
      <c r="D40" s="12"/>
      <c r="E40" s="10"/>
      <c r="F40" s="11">
        <v>26844.3</v>
      </c>
      <c r="G40" s="21">
        <v>2179.7800000000002</v>
      </c>
      <c r="H40" s="11">
        <v>124508</v>
      </c>
      <c r="I40" s="11">
        <v>34686.74</v>
      </c>
    </row>
    <row r="41" spans="1:10" x14ac:dyDescent="0.25">
      <c r="A41" s="9" t="s">
        <v>64</v>
      </c>
      <c r="B41" s="10">
        <v>326670.90999999997</v>
      </c>
      <c r="C41" s="12">
        <v>70000</v>
      </c>
      <c r="D41" s="12">
        <v>40000</v>
      </c>
      <c r="E41" s="10">
        <f t="shared" si="0"/>
        <v>110000</v>
      </c>
      <c r="F41" s="11">
        <v>31121.19</v>
      </c>
      <c r="G41" s="21">
        <v>14309.92</v>
      </c>
      <c r="H41" s="11">
        <v>70480</v>
      </c>
      <c r="I41" s="11">
        <v>53650.83</v>
      </c>
    </row>
    <row r="42" spans="1:10" x14ac:dyDescent="0.25">
      <c r="A42" s="9" t="s">
        <v>65</v>
      </c>
      <c r="B42" s="10">
        <v>352019.75</v>
      </c>
      <c r="C42" s="12">
        <v>141736.54999999999</v>
      </c>
      <c r="D42" s="12">
        <v>65936.710000000006</v>
      </c>
      <c r="E42" s="10">
        <f t="shared" si="0"/>
        <v>207673.26</v>
      </c>
      <c r="F42" s="11">
        <v>94047.34</v>
      </c>
      <c r="G42" s="21">
        <v>75504.479999999996</v>
      </c>
      <c r="H42" s="11">
        <v>186968.71</v>
      </c>
      <c r="I42" s="11">
        <v>1805464.91</v>
      </c>
      <c r="J42" s="19"/>
    </row>
    <row r="43" spans="1:10" x14ac:dyDescent="0.25">
      <c r="A43" s="9" t="s">
        <v>66</v>
      </c>
      <c r="B43" s="10">
        <v>129434.11</v>
      </c>
      <c r="C43" s="12"/>
      <c r="D43" s="10"/>
      <c r="E43" s="10"/>
      <c r="F43" s="11">
        <v>16575.400000000001</v>
      </c>
      <c r="G43" s="21">
        <v>2788.92</v>
      </c>
      <c r="H43" s="11">
        <v>41520.94</v>
      </c>
      <c r="I43" s="11">
        <v>25408.66</v>
      </c>
    </row>
    <row r="44" spans="1:10" x14ac:dyDescent="0.25">
      <c r="A44" s="9" t="s">
        <v>67</v>
      </c>
      <c r="B44" s="10">
        <v>462813.62</v>
      </c>
      <c r="C44" s="10">
        <v>102000</v>
      </c>
      <c r="D44" s="10">
        <v>76500</v>
      </c>
      <c r="E44" s="10">
        <f t="shared" si="0"/>
        <v>178500</v>
      </c>
      <c r="F44" s="11">
        <v>85971.33</v>
      </c>
      <c r="G44" s="21">
        <v>35651.839999999997</v>
      </c>
      <c r="H44" s="11">
        <v>206565.87</v>
      </c>
      <c r="I44" s="11">
        <v>469662.95</v>
      </c>
    </row>
    <row r="45" spans="1:10" x14ac:dyDescent="0.25">
      <c r="A45" s="9" t="s">
        <v>158</v>
      </c>
      <c r="B45" s="10"/>
      <c r="C45" s="10"/>
      <c r="D45" s="10"/>
      <c r="E45" s="10"/>
      <c r="F45" s="11"/>
      <c r="G45" s="21">
        <v>1115.18</v>
      </c>
      <c r="H45" s="11"/>
      <c r="I45" s="11"/>
    </row>
    <row r="46" spans="1:10" x14ac:dyDescent="0.25">
      <c r="A46" s="9" t="s">
        <v>68</v>
      </c>
      <c r="B46" s="10">
        <v>378060.6</v>
      </c>
      <c r="C46" s="10"/>
      <c r="D46" s="12"/>
      <c r="E46" s="10"/>
      <c r="F46" s="11">
        <v>67882.14</v>
      </c>
      <c r="G46" s="21">
        <v>17277.96</v>
      </c>
      <c r="H46" s="11">
        <v>90498.46</v>
      </c>
      <c r="I46" s="11">
        <v>122618.51</v>
      </c>
      <c r="J46" s="19"/>
    </row>
    <row r="47" spans="1:10" x14ac:dyDescent="0.25">
      <c r="A47" s="9" t="s">
        <v>69</v>
      </c>
      <c r="B47" s="10">
        <v>64949.99</v>
      </c>
      <c r="C47" s="12"/>
      <c r="D47" s="12"/>
      <c r="E47" s="10"/>
      <c r="F47" s="11">
        <v>55113.97</v>
      </c>
      <c r="G47" s="21">
        <v>5462.62</v>
      </c>
      <c r="H47" s="11">
        <v>76937.17</v>
      </c>
      <c r="I47" s="11">
        <v>56077.13</v>
      </c>
    </row>
    <row r="48" spans="1:10" x14ac:dyDescent="0.25">
      <c r="A48" s="9" t="s">
        <v>70</v>
      </c>
      <c r="B48" s="10">
        <v>5502420</v>
      </c>
      <c r="C48" s="12">
        <v>1724771.19</v>
      </c>
      <c r="D48" s="12">
        <v>881367.49</v>
      </c>
      <c r="E48" s="10">
        <f t="shared" si="0"/>
        <v>2606138.6799999997</v>
      </c>
      <c r="F48" s="11">
        <v>215151.92</v>
      </c>
      <c r="G48" s="21">
        <v>14700.08</v>
      </c>
      <c r="H48" s="11">
        <v>360000</v>
      </c>
      <c r="I48" s="11">
        <v>414705.97</v>
      </c>
    </row>
    <row r="49" spans="1:24" x14ac:dyDescent="0.25">
      <c r="A49" s="9" t="s">
        <v>71</v>
      </c>
      <c r="B49" s="10">
        <v>70007.3</v>
      </c>
      <c r="C49" s="12"/>
      <c r="D49" s="12"/>
      <c r="E49" s="10"/>
      <c r="F49" s="11">
        <v>33431.58</v>
      </c>
      <c r="G49" s="21">
        <v>1668.48</v>
      </c>
      <c r="H49" s="11">
        <v>55776.91</v>
      </c>
      <c r="I49" s="11">
        <v>47176.45</v>
      </c>
    </row>
    <row r="50" spans="1:24" x14ac:dyDescent="0.25">
      <c r="A50" s="9" t="s">
        <v>72</v>
      </c>
      <c r="B50" s="10">
        <v>3109859.37</v>
      </c>
      <c r="C50" s="12">
        <v>2649081.0299999998</v>
      </c>
      <c r="D50" s="12">
        <v>1357192.84</v>
      </c>
      <c r="E50" s="10">
        <f t="shared" si="0"/>
        <v>4006273.87</v>
      </c>
      <c r="F50" s="11">
        <v>257123.14</v>
      </c>
      <c r="G50" s="21">
        <v>19904.46</v>
      </c>
      <c r="H50" s="11">
        <v>320208.01</v>
      </c>
      <c r="I50" s="11">
        <v>627831.04000000004</v>
      </c>
    </row>
    <row r="51" spans="1:24" x14ac:dyDescent="0.25">
      <c r="A51" s="9" t="s">
        <v>73</v>
      </c>
      <c r="B51" s="10">
        <v>909125.23</v>
      </c>
      <c r="C51" s="12">
        <v>267779.65000000002</v>
      </c>
      <c r="D51" s="12">
        <v>223364.77</v>
      </c>
      <c r="E51" s="10">
        <f t="shared" si="0"/>
        <v>491144.42000000004</v>
      </c>
      <c r="F51" s="11">
        <v>209173.81</v>
      </c>
      <c r="G51" s="21">
        <v>9171.02</v>
      </c>
      <c r="H51" s="11">
        <v>90427.8</v>
      </c>
      <c r="I51" s="11">
        <v>538450.56999999995</v>
      </c>
    </row>
    <row r="52" spans="1:24" x14ac:dyDescent="0.25">
      <c r="A52" s="9" t="s">
        <v>74</v>
      </c>
      <c r="B52" s="10">
        <v>145978.43</v>
      </c>
      <c r="C52" s="12">
        <v>13304.85</v>
      </c>
      <c r="D52" s="12">
        <v>8033.01</v>
      </c>
      <c r="E52" s="10">
        <f t="shared" si="0"/>
        <v>21337.86</v>
      </c>
      <c r="F52" s="11">
        <v>23444.49</v>
      </c>
      <c r="G52" s="21">
        <v>11772</v>
      </c>
      <c r="H52" s="11">
        <v>855928.13</v>
      </c>
      <c r="I52" s="11">
        <v>64221.95</v>
      </c>
    </row>
    <row r="53" spans="1:24" x14ac:dyDescent="0.25">
      <c r="A53" s="9" t="s">
        <v>75</v>
      </c>
      <c r="B53" s="10">
        <v>447980</v>
      </c>
      <c r="C53" s="10">
        <v>47140.86</v>
      </c>
      <c r="D53" s="12">
        <v>31535</v>
      </c>
      <c r="E53" s="10">
        <f t="shared" si="0"/>
        <v>78675.86</v>
      </c>
      <c r="F53" s="11">
        <v>24970.61</v>
      </c>
      <c r="G53" s="21"/>
      <c r="H53" s="11">
        <v>201200</v>
      </c>
      <c r="I53" s="11">
        <v>58983</v>
      </c>
    </row>
    <row r="54" spans="1:24" x14ac:dyDescent="0.25">
      <c r="A54" s="9" t="s">
        <v>121</v>
      </c>
      <c r="B54" s="10">
        <v>40268.11</v>
      </c>
      <c r="C54" s="10"/>
      <c r="D54" s="10"/>
      <c r="E54" s="10"/>
      <c r="F54" s="11">
        <v>17650.73</v>
      </c>
      <c r="G54" s="21">
        <v>1200</v>
      </c>
      <c r="H54" s="11">
        <v>53690.99</v>
      </c>
      <c r="I54" s="11">
        <v>29334.27</v>
      </c>
    </row>
    <row r="55" spans="1:24" x14ac:dyDescent="0.25">
      <c r="A55" s="9" t="s">
        <v>76</v>
      </c>
      <c r="B55" s="10">
        <v>116485.61</v>
      </c>
      <c r="C55" s="10"/>
      <c r="D55" s="10"/>
      <c r="E55" s="10"/>
      <c r="F55" s="11">
        <v>22226.880000000001</v>
      </c>
      <c r="G55" s="21">
        <v>17071.88</v>
      </c>
      <c r="H55" s="11">
        <v>125154.31</v>
      </c>
      <c r="I55" s="11">
        <v>23267.89</v>
      </c>
    </row>
    <row r="56" spans="1:24" x14ac:dyDescent="0.25">
      <c r="A56" s="17" t="s">
        <v>77</v>
      </c>
      <c r="B56" s="12">
        <v>116206.35999999999</v>
      </c>
      <c r="C56" s="12"/>
      <c r="D56" s="12"/>
      <c r="E56" s="10"/>
      <c r="F56" s="21">
        <v>24824.99</v>
      </c>
      <c r="G56" s="21">
        <v>4404</v>
      </c>
      <c r="H56" s="21">
        <v>35107.199999999997</v>
      </c>
      <c r="I56" s="11">
        <v>29999.999999999996</v>
      </c>
      <c r="N56" s="16"/>
      <c r="O56" s="18"/>
      <c r="P56" s="16"/>
      <c r="Q56" s="16"/>
      <c r="R56" s="16"/>
      <c r="S56" s="16"/>
      <c r="T56" s="16"/>
      <c r="U56" s="16"/>
      <c r="V56" s="16"/>
      <c r="W56" s="16"/>
      <c r="X56" s="16"/>
    </row>
    <row r="57" spans="1:24" x14ac:dyDescent="0.25">
      <c r="A57" s="13" t="s">
        <v>123</v>
      </c>
      <c r="B57" s="26"/>
      <c r="C57" s="26"/>
      <c r="D57" s="26"/>
      <c r="E57" s="10"/>
      <c r="F57" s="12"/>
      <c r="G57" s="21"/>
      <c r="H57" s="12">
        <v>30000</v>
      </c>
      <c r="I57" s="11"/>
      <c r="O57" s="5"/>
    </row>
    <row r="58" spans="1:24" s="16" customFormat="1" x14ac:dyDescent="0.25">
      <c r="A58" s="13" t="s">
        <v>124</v>
      </c>
      <c r="B58" s="13"/>
      <c r="C58" s="13"/>
      <c r="D58" s="13"/>
      <c r="E58" s="10"/>
      <c r="F58" s="10"/>
      <c r="G58" s="21">
        <v>2422.7399999999998</v>
      </c>
      <c r="H58" s="10"/>
      <c r="I58" s="11"/>
      <c r="J58"/>
      <c r="K58"/>
      <c r="L58"/>
      <c r="M58"/>
      <c r="N58"/>
      <c r="O58" s="5"/>
      <c r="P58"/>
      <c r="Q58"/>
      <c r="R58"/>
      <c r="S58"/>
      <c r="T58"/>
      <c r="U58"/>
      <c r="V58"/>
      <c r="W58"/>
      <c r="X58"/>
    </row>
    <row r="59" spans="1:24" x14ac:dyDescent="0.25">
      <c r="A59" s="13" t="s">
        <v>125</v>
      </c>
      <c r="B59" s="13"/>
      <c r="C59" s="13"/>
      <c r="D59" s="13"/>
      <c r="E59" s="10"/>
      <c r="F59" s="10"/>
      <c r="G59" s="12">
        <v>1300.26</v>
      </c>
      <c r="H59" s="10"/>
      <c r="I59" s="11"/>
      <c r="O59" s="5"/>
    </row>
    <row r="60" spans="1:24" x14ac:dyDescent="0.25">
      <c r="A60" s="13" t="s">
        <v>126</v>
      </c>
      <c r="B60" s="13"/>
      <c r="C60" s="13"/>
      <c r="D60" s="13"/>
      <c r="E60" s="10"/>
      <c r="F60" s="10"/>
      <c r="G60" s="12">
        <v>924.8</v>
      </c>
      <c r="H60" s="10"/>
      <c r="I60" s="11"/>
      <c r="O60" s="5"/>
    </row>
    <row r="61" spans="1:24" x14ac:dyDescent="0.25">
      <c r="A61" s="13" t="s">
        <v>127</v>
      </c>
      <c r="B61" s="13"/>
      <c r="C61" s="13"/>
      <c r="D61" s="13"/>
      <c r="E61" s="10"/>
      <c r="F61" s="10"/>
      <c r="G61" s="12">
        <v>1589.44</v>
      </c>
      <c r="H61" s="10"/>
      <c r="I61" s="11"/>
      <c r="O61" s="5"/>
    </row>
    <row r="62" spans="1:24" x14ac:dyDescent="0.25">
      <c r="A62" s="13" t="s">
        <v>128</v>
      </c>
      <c r="B62" s="13"/>
      <c r="C62" s="13"/>
      <c r="D62" s="13"/>
      <c r="E62" s="10"/>
      <c r="F62" s="10"/>
      <c r="G62" s="12">
        <v>416.16</v>
      </c>
      <c r="H62" s="10"/>
      <c r="I62" s="11"/>
      <c r="O62" s="5"/>
    </row>
    <row r="63" spans="1:24" x14ac:dyDescent="0.25">
      <c r="A63" s="13" t="s">
        <v>132</v>
      </c>
      <c r="B63" s="13"/>
      <c r="C63" s="13"/>
      <c r="D63" s="13"/>
      <c r="E63" s="10"/>
      <c r="F63" s="10"/>
      <c r="G63" s="12">
        <v>1700.25</v>
      </c>
      <c r="H63" s="10"/>
      <c r="I63" s="11"/>
      <c r="O63" s="5"/>
    </row>
    <row r="64" spans="1:24" x14ac:dyDescent="0.25">
      <c r="A64" s="13" t="s">
        <v>129</v>
      </c>
      <c r="B64" s="13"/>
      <c r="C64" s="13"/>
      <c r="D64" s="13"/>
      <c r="E64" s="10"/>
      <c r="F64" s="10"/>
      <c r="G64" s="12">
        <v>474.19</v>
      </c>
      <c r="H64" s="10"/>
      <c r="I64" s="11"/>
      <c r="O64" s="5"/>
    </row>
    <row r="65" spans="1:15" x14ac:dyDescent="0.25">
      <c r="A65" s="13" t="s">
        <v>130</v>
      </c>
      <c r="B65" s="13"/>
      <c r="C65" s="13"/>
      <c r="D65" s="13"/>
      <c r="E65" s="10"/>
      <c r="F65" s="10"/>
      <c r="G65" s="12">
        <v>562.11</v>
      </c>
      <c r="H65" s="10"/>
      <c r="I65" s="11"/>
      <c r="O65" s="5"/>
    </row>
    <row r="66" spans="1:15" x14ac:dyDescent="0.25">
      <c r="A66" s="13" t="s">
        <v>131</v>
      </c>
      <c r="B66" s="13"/>
      <c r="C66" s="13"/>
      <c r="D66" s="13"/>
      <c r="E66" s="10"/>
      <c r="F66" s="10"/>
      <c r="G66" s="12">
        <v>635.61</v>
      </c>
      <c r="H66" s="10"/>
      <c r="I66" s="11"/>
      <c r="O66" s="5"/>
    </row>
    <row r="67" spans="1:15" x14ac:dyDescent="0.25">
      <c r="A67" s="13" t="s">
        <v>133</v>
      </c>
      <c r="B67" s="13"/>
      <c r="C67" s="13"/>
      <c r="D67" s="13"/>
      <c r="E67" s="10"/>
      <c r="F67" s="10"/>
      <c r="G67" s="12">
        <v>1073.82</v>
      </c>
      <c r="H67" s="10"/>
      <c r="I67" s="11"/>
      <c r="O67" s="5"/>
    </row>
    <row r="68" spans="1:15" x14ac:dyDescent="0.25">
      <c r="A68" s="13" t="s">
        <v>134</v>
      </c>
      <c r="B68" s="13"/>
      <c r="C68" s="13"/>
      <c r="D68" s="13"/>
      <c r="E68" s="10"/>
      <c r="F68" s="10"/>
      <c r="G68" s="12">
        <v>4220.2700000000004</v>
      </c>
      <c r="H68" s="10"/>
      <c r="I68" s="11"/>
      <c r="O68" s="5"/>
    </row>
    <row r="69" spans="1:15" x14ac:dyDescent="0.25">
      <c r="A69" s="13" t="s">
        <v>135</v>
      </c>
      <c r="B69" s="13"/>
      <c r="C69" s="13"/>
      <c r="D69" s="13"/>
      <c r="E69" s="10"/>
      <c r="F69" s="10"/>
      <c r="G69" s="12">
        <v>4560</v>
      </c>
      <c r="H69" s="10"/>
      <c r="I69" s="11"/>
      <c r="O69" s="5"/>
    </row>
    <row r="70" spans="1:15" x14ac:dyDescent="0.25">
      <c r="A70" s="13" t="s">
        <v>136</v>
      </c>
      <c r="B70" s="13"/>
      <c r="C70" s="13"/>
      <c r="D70" s="13"/>
      <c r="E70" s="10"/>
      <c r="F70" s="10"/>
      <c r="G70" s="12">
        <v>4113.66</v>
      </c>
      <c r="H70" s="10"/>
      <c r="I70" s="11"/>
      <c r="K70" s="19"/>
      <c r="O70" s="5"/>
    </row>
    <row r="71" spans="1:15" x14ac:dyDescent="0.25">
      <c r="A71" s="13" t="s">
        <v>137</v>
      </c>
      <c r="B71" s="13"/>
      <c r="C71" s="13"/>
      <c r="D71" s="13"/>
      <c r="E71" s="10"/>
      <c r="F71" s="10"/>
      <c r="G71" s="12">
        <v>571.51</v>
      </c>
      <c r="H71" s="10"/>
      <c r="I71" s="11"/>
      <c r="O71" s="5"/>
    </row>
    <row r="72" spans="1:15" x14ac:dyDescent="0.25">
      <c r="A72" s="13" t="s">
        <v>138</v>
      </c>
      <c r="B72" s="13"/>
      <c r="C72" s="13"/>
      <c r="D72" s="13"/>
      <c r="E72" s="10"/>
      <c r="F72" s="10"/>
      <c r="G72" s="12">
        <v>10155.879999999999</v>
      </c>
      <c r="H72" s="10"/>
      <c r="I72" s="11"/>
      <c r="O72" s="5"/>
    </row>
    <row r="73" spans="1:15" x14ac:dyDescent="0.25">
      <c r="A73" s="13" t="s">
        <v>139</v>
      </c>
      <c r="B73" s="13"/>
      <c r="C73" s="13"/>
      <c r="D73" s="13"/>
      <c r="E73" s="10"/>
      <c r="F73" s="10"/>
      <c r="G73" s="12">
        <v>1695.84</v>
      </c>
      <c r="H73" s="10"/>
      <c r="I73" s="11"/>
      <c r="O73" s="5"/>
    </row>
    <row r="74" spans="1:15" x14ac:dyDescent="0.25">
      <c r="A74" s="13" t="s">
        <v>140</v>
      </c>
      <c r="B74" s="13"/>
      <c r="C74" s="13"/>
      <c r="D74" s="13"/>
      <c r="E74" s="10"/>
      <c r="F74" s="10"/>
      <c r="G74" s="12">
        <v>10354.82</v>
      </c>
      <c r="H74" s="10"/>
      <c r="I74" s="11"/>
      <c r="O74" s="5"/>
    </row>
    <row r="75" spans="1:15" x14ac:dyDescent="0.25">
      <c r="A75" s="13" t="s">
        <v>141</v>
      </c>
      <c r="B75" s="13"/>
      <c r="C75" s="13"/>
      <c r="D75" s="13"/>
      <c r="E75" s="10"/>
      <c r="F75" s="10"/>
      <c r="G75" s="12">
        <v>1740</v>
      </c>
      <c r="H75" s="10"/>
      <c r="I75" s="11"/>
      <c r="O75" s="5"/>
    </row>
    <row r="76" spans="1:15" x14ac:dyDescent="0.25">
      <c r="A76" s="13" t="s">
        <v>142</v>
      </c>
      <c r="B76" s="13"/>
      <c r="C76" s="13"/>
      <c r="D76" s="13"/>
      <c r="E76" s="10"/>
      <c r="F76" s="10"/>
      <c r="G76" s="12">
        <v>1452.73</v>
      </c>
      <c r="H76" s="10"/>
      <c r="I76" s="11"/>
      <c r="O76" s="5"/>
    </row>
    <row r="77" spans="1:15" x14ac:dyDescent="0.25">
      <c r="A77" s="13" t="s">
        <v>143</v>
      </c>
      <c r="B77" s="13"/>
      <c r="C77" s="13"/>
      <c r="D77" s="13"/>
      <c r="E77" s="10"/>
      <c r="F77" s="10"/>
      <c r="G77" s="12">
        <v>12000</v>
      </c>
      <c r="H77" s="10">
        <v>1000466.54</v>
      </c>
      <c r="I77" s="11"/>
      <c r="J77" s="5"/>
      <c r="O77" s="5"/>
    </row>
    <row r="78" spans="1:15" x14ac:dyDescent="0.25">
      <c r="A78" s="13" t="s">
        <v>144</v>
      </c>
      <c r="B78" s="13"/>
      <c r="C78" s="13"/>
      <c r="D78" s="13"/>
      <c r="E78" s="10"/>
      <c r="F78" s="10"/>
      <c r="G78" s="12">
        <v>8866.9599999999991</v>
      </c>
      <c r="H78" s="10">
        <v>576136.6</v>
      </c>
      <c r="I78" s="11"/>
      <c r="K78" s="19"/>
      <c r="O78" s="5"/>
    </row>
    <row r="79" spans="1:15" x14ac:dyDescent="0.25">
      <c r="A79" s="13" t="s">
        <v>157</v>
      </c>
      <c r="B79" s="13"/>
      <c r="C79" s="13"/>
      <c r="D79" s="13"/>
      <c r="E79" s="10"/>
      <c r="F79" s="10"/>
      <c r="G79" s="12"/>
      <c r="H79" s="10">
        <v>1913519.51</v>
      </c>
      <c r="I79" s="11"/>
      <c r="J79" s="19"/>
      <c r="O79" s="5"/>
    </row>
    <row r="80" spans="1:15" x14ac:dyDescent="0.25">
      <c r="A80" s="13" t="s">
        <v>145</v>
      </c>
      <c r="B80" s="13"/>
      <c r="C80" s="13"/>
      <c r="D80" s="13"/>
      <c r="E80" s="10"/>
      <c r="F80" s="10"/>
      <c r="G80" s="12">
        <v>1404.98</v>
      </c>
      <c r="H80" s="10">
        <v>366944.52</v>
      </c>
      <c r="I80" s="11"/>
      <c r="O80" s="5"/>
    </row>
    <row r="81" spans="1:15" x14ac:dyDescent="0.25">
      <c r="A81" s="14" t="s">
        <v>146</v>
      </c>
      <c r="B81" s="15">
        <f>SUM(B2:B80)</f>
        <v>66990959.62999998</v>
      </c>
      <c r="C81" s="15">
        <f t="shared" ref="C81:H81" si="1">SUM(C2:C80)</f>
        <v>18508611.830000002</v>
      </c>
      <c r="D81" s="15">
        <f t="shared" si="1"/>
        <v>12903955.08</v>
      </c>
      <c r="E81" s="15">
        <f>SUM(E2:E80)</f>
        <v>31412566.91</v>
      </c>
      <c r="F81" s="15">
        <f t="shared" si="1"/>
        <v>3221606.6000000006</v>
      </c>
      <c r="G81" s="22">
        <f t="shared" si="1"/>
        <v>743813.56999999972</v>
      </c>
      <c r="H81" s="10">
        <f t="shared" si="1"/>
        <v>9156297.0099999979</v>
      </c>
      <c r="I81" s="11"/>
      <c r="O81" s="5"/>
    </row>
    <row r="82" spans="1:15" x14ac:dyDescent="0.25">
      <c r="A82" s="27" t="s">
        <v>147</v>
      </c>
      <c r="B82" s="28">
        <v>66990959.609999999</v>
      </c>
      <c r="C82" s="28">
        <f>SUM(C2:C80)</f>
        <v>18508611.830000002</v>
      </c>
      <c r="D82" s="28">
        <f>SUM(D2:D80)</f>
        <v>12903955.08</v>
      </c>
      <c r="E82" s="29">
        <v>31412566.890000001</v>
      </c>
      <c r="F82" s="29">
        <v>3221606.6</v>
      </c>
      <c r="G82" s="30">
        <v>743813.57</v>
      </c>
      <c r="H82" s="29">
        <v>9156297.0099999979</v>
      </c>
      <c r="I82" s="29">
        <f>SUM(I2:I81)</f>
        <v>10352015.980000004</v>
      </c>
      <c r="K82" s="19"/>
      <c r="O82" s="5"/>
    </row>
    <row r="83" spans="1:15" x14ac:dyDescent="0.25">
      <c r="E83" s="24"/>
      <c r="O83" s="5"/>
    </row>
    <row r="84" spans="1:15" x14ac:dyDescent="0.25">
      <c r="E84" s="24"/>
      <c r="O84" s="5"/>
    </row>
    <row r="85" spans="1:15" x14ac:dyDescent="0.25">
      <c r="O85" s="5"/>
    </row>
    <row r="86" spans="1:15" x14ac:dyDescent="0.25">
      <c r="O86" s="5"/>
    </row>
    <row r="87" spans="1:15" x14ac:dyDescent="0.25">
      <c r="O87" s="5"/>
    </row>
    <row r="88" spans="1:15" x14ac:dyDescent="0.25">
      <c r="O88" s="5"/>
    </row>
    <row r="89" spans="1:15" x14ac:dyDescent="0.25">
      <c r="O89" s="5"/>
    </row>
    <row r="90" spans="1:15" x14ac:dyDescent="0.25">
      <c r="O90" s="5"/>
    </row>
    <row r="91" spans="1:15" x14ac:dyDescent="0.25">
      <c r="O91" s="5"/>
    </row>
    <row r="92" spans="1:15" x14ac:dyDescent="0.25">
      <c r="O92" s="5"/>
    </row>
    <row r="93" spans="1:15" x14ac:dyDescent="0.25">
      <c r="O93" s="5"/>
    </row>
    <row r="94" spans="1:15" x14ac:dyDescent="0.25">
      <c r="O94" s="5"/>
    </row>
    <row r="95" spans="1:15" x14ac:dyDescent="0.25">
      <c r="O95" s="5"/>
    </row>
    <row r="96" spans="1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19"/>
    </row>
  </sheetData>
  <sheetProtection algorithmName="SHA-512" hashValue="Di+V0o/B3sBSr35dQkdFlUmEVNT4+k4WwqCC6Zfly3190hvp4vi4NLkNR/1WkT9y5gvgq4z9fn5cblNUcPwfNw==" saltValue="R6h+vc7iWypji9VbSiNHKQ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TERMO DE ADESÃO</vt:lpstr>
      <vt:lpstr>CONTRATOS</vt:lpstr>
      <vt:lpstr>'TERMO DE ADESÃO'!_ftnref1</vt:lpstr>
      <vt:lpstr>'TERMO DE ADESÃO'!Area_de_impressao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Darlan Bafica Goes</dc:creator>
  <cp:lastModifiedBy>Darlan Bafica Goes</cp:lastModifiedBy>
  <cp:lastPrinted>2019-12-17T11:53:59Z</cp:lastPrinted>
  <dcterms:created xsi:type="dcterms:W3CDTF">2019-06-19T14:46:44Z</dcterms:created>
  <dcterms:modified xsi:type="dcterms:W3CDTF">2020-01-10T19:33:33Z</dcterms:modified>
</cp:coreProperties>
</file>